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BS-中" sheetId="1" r:id="rId1"/>
    <sheet name="IS-中" sheetId="2" r:id="rId2"/>
    <sheet name="SE-中" sheetId="3" r:id="rId3"/>
    <sheet name="CF-中" sheetId="4" r:id="rId4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_Col05" localSheetId="2">'SE-中'!#REF!</definedName>
    <definedName name="_Col06" localSheetId="2">'SE-中'!$I$8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'IS-中'!$E$40</definedName>
    <definedName name="Col02_P2" localSheetId="0">'BS-中'!#REF!</definedName>
    <definedName name="Col03_1" localSheetId="1">'IS-中'!$G$40</definedName>
    <definedName name="Col03_P2" localSheetId="0">'BS-中'!#REF!</definedName>
    <definedName name="Col04_1" localSheetId="1">'IS-中'!$I$40</definedName>
    <definedName name="Col04_P2" localSheetId="0">'BS-中'!$A$9</definedName>
    <definedName name="DataEnd" localSheetId="0">'BS-中'!$A$19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FormNameC" localSheetId="2">'SE-中'!$A$2</definedName>
    <definedName name="Head01" localSheetId="2">'SE-中'!$C$7</definedName>
    <definedName name="Head02" localSheetId="2">'SE-中'!#REF!</definedName>
    <definedName name="Head03" localSheetId="2">'SE-中'!$E$7</definedName>
    <definedName name="Head04" localSheetId="2">'SE-中'!$G$7</definedName>
    <definedName name="Head06" localSheetId="2">'SE-中'!$I$7</definedName>
    <definedName name="OLE_LINK1" localSheetId="0">'BS-中'!$C$9</definedName>
    <definedName name="OLE_LINK2" localSheetId="0">'BS-中'!$C$9</definedName>
    <definedName name="_xlnm.Print_Titles" localSheetId="3">'CF-中'!$1:$4</definedName>
  </definedNames>
  <calcPr fullCalcOnLoad="1"/>
</workbook>
</file>

<file path=xl/sharedStrings.xml><?xml version="1.0" encoding="utf-8"?>
<sst xmlns="http://schemas.openxmlformats.org/spreadsheetml/2006/main" count="149" uniqueCount="113">
  <si>
    <t>新光金保險代理人股份有限公司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</si>
  <si>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</si>
  <si>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民國一○二年及一○一年十二月三十一日</t>
  </si>
  <si>
    <t>單位：新台幣元</t>
  </si>
  <si>
    <t>一○二年十二月三十一日</t>
  </si>
  <si>
    <t>一○一年十二月三十一日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</si>
  <si>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</si>
  <si>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</si>
  <si>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</si>
  <si>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</si>
  <si>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</si>
  <si>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</si>
  <si>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</si>
  <si>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應付帳款</t>
  </si>
  <si>
    <t>應收帳款</t>
  </si>
  <si>
    <t>應付所得稅</t>
  </si>
  <si>
    <t>其他應收款</t>
  </si>
  <si>
    <t>-</t>
  </si>
  <si>
    <t>應付費用</t>
  </si>
  <si>
    <t>預付費用</t>
  </si>
  <si>
    <t>其他應付款</t>
  </si>
  <si>
    <t>流動資產合計</t>
  </si>
  <si>
    <t>其他流動負債</t>
  </si>
  <si>
    <t>流動負債合計</t>
  </si>
  <si>
    <t>無形資產</t>
  </si>
  <si>
    <t>股東權益</t>
  </si>
  <si>
    <t>其他資產</t>
  </si>
  <si>
    <t>股　　本</t>
  </si>
  <si>
    <t>存出保證金</t>
  </si>
  <si>
    <t>保留盈餘</t>
  </si>
  <si>
    <t>法定盈餘公積</t>
  </si>
  <si>
    <t>未分配盈餘</t>
  </si>
  <si>
    <t>股東權益合計</t>
  </si>
  <si>
    <t>資　　產　　總　　計</t>
  </si>
  <si>
    <t>負債及股東權益總計</t>
  </si>
  <si>
    <t>後附之附註係本財務報表之一部分。</t>
  </si>
  <si>
    <t>負責人：陳忠誼</t>
  </si>
  <si>
    <t>經理人：簡義仁</t>
  </si>
  <si>
    <t>主辦會計：蔡文英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</si>
  <si>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</si>
  <si>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民國一○二年及一○一年一月一日至十二月三十一日</t>
  </si>
  <si>
    <t>一○二年度</t>
  </si>
  <si>
    <t>一○一年度</t>
  </si>
  <si>
    <t>營業收入</t>
  </si>
  <si>
    <t>營業成本</t>
  </si>
  <si>
    <t>營業毛利</t>
  </si>
  <si>
    <t>營業費用</t>
  </si>
  <si>
    <t>營業利益</t>
  </si>
  <si>
    <t>營業外收入及利益</t>
  </si>
  <si>
    <t>利息收入</t>
  </si>
  <si>
    <t>金融資產評價利益</t>
  </si>
  <si>
    <t>-</t>
  </si>
  <si>
    <t>-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</si>
  <si>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</si>
  <si>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</si>
  <si>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t>營業外費用及損失</t>
  </si>
  <si>
    <t>處分固定資產損失</t>
  </si>
  <si>
    <t>其他支出</t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</si>
  <si>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</si>
  <si>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</si>
  <si>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</si>
  <si>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</si>
  <si>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稅前</t>
  </si>
  <si>
    <t>稅後</t>
  </si>
  <si>
    <t>每股盈餘</t>
  </si>
  <si>
    <t xml:space="preserve">    基本每股盈餘</t>
  </si>
  <si>
    <t xml:space="preserve">    稀釋每股盈餘</t>
  </si>
  <si>
    <t>股東權益變動表</t>
  </si>
  <si>
    <t>民國一○二年及一○一年一月一日至十二月三十一日</t>
  </si>
  <si>
    <r>
      <t>股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本</t>
    </r>
  </si>
  <si>
    <t>合計</t>
  </si>
  <si>
    <t>一○一年一月一日餘額</t>
  </si>
  <si>
    <t>一○○年度盈餘分配</t>
  </si>
  <si>
    <t>法定盈餘公積</t>
  </si>
  <si>
    <t>現金股利</t>
  </si>
  <si>
    <t>一○一年度純益</t>
  </si>
  <si>
    <t>一○一年十二月三十一日餘額</t>
  </si>
  <si>
    <t>一○一年度盈餘分配</t>
  </si>
  <si>
    <t>一○二年度純損</t>
  </si>
  <si>
    <t>一○二年十二月三十一日餘額</t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</si>
  <si>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</si>
  <si>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一○二年度</t>
  </si>
  <si>
    <t>一○一年度</t>
  </si>
  <si>
    <t>營業活動之現金流量</t>
  </si>
  <si>
    <r>
      <t xml:space="preserve">        </t>
    </r>
    <r>
      <rPr>
        <sz val="12"/>
        <rFont val="標楷體"/>
        <family val="4"/>
      </rPr>
      <t>本期純益</t>
    </r>
  </si>
  <si>
    <r>
      <t xml:space="preserve">        </t>
    </r>
    <r>
      <rPr>
        <sz val="12"/>
        <rFont val="標楷體"/>
        <family val="4"/>
      </rPr>
      <t>折舊費用</t>
    </r>
  </si>
  <si>
    <r>
      <t xml:space="preserve">        </t>
    </r>
    <r>
      <rPr>
        <sz val="12"/>
        <rFont val="標楷體"/>
        <family val="4"/>
      </rPr>
      <t>攤銷費用</t>
    </r>
  </si>
  <si>
    <r>
      <t xml:space="preserve">        </t>
    </r>
    <r>
      <rPr>
        <sz val="12"/>
        <rFont val="標楷體"/>
        <family val="4"/>
      </rPr>
      <t>處分固定資產損失</t>
    </r>
  </si>
  <si>
    <r>
      <t xml:space="preserve">        </t>
    </r>
    <r>
      <rPr>
        <sz val="12"/>
        <rFont val="標楷體"/>
        <family val="4"/>
      </rPr>
      <t>營業資產及負債之淨變動</t>
    </r>
  </si>
  <si>
    <r>
      <t xml:space="preserve">                </t>
    </r>
    <r>
      <rPr>
        <sz val="12"/>
        <rFont val="標楷體"/>
        <family val="4"/>
      </rPr>
      <t>應收帳款</t>
    </r>
  </si>
  <si>
    <r>
      <t xml:space="preserve">                </t>
    </r>
    <r>
      <rPr>
        <sz val="12"/>
        <rFont val="標楷體"/>
        <family val="4"/>
      </rPr>
      <t>其他應收款</t>
    </r>
  </si>
  <si>
    <r>
      <t xml:space="preserve">                </t>
    </r>
    <r>
      <rPr>
        <sz val="12"/>
        <rFont val="標楷體"/>
        <family val="4"/>
      </rPr>
      <t>預付費用</t>
    </r>
  </si>
  <si>
    <r>
      <t xml:space="preserve">                </t>
    </r>
    <r>
      <rPr>
        <sz val="12"/>
        <rFont val="標楷體"/>
        <family val="4"/>
      </rPr>
      <t>應付帳款</t>
    </r>
  </si>
  <si>
    <r>
      <t xml:space="preserve">                </t>
    </r>
    <r>
      <rPr>
        <sz val="12"/>
        <rFont val="標楷體"/>
        <family val="4"/>
      </rPr>
      <t>應付所得稅</t>
    </r>
  </si>
  <si>
    <r>
      <t xml:space="preserve">                </t>
    </r>
    <r>
      <rPr>
        <sz val="12"/>
        <rFont val="標楷體"/>
        <family val="4"/>
      </rPr>
      <t>應付費用</t>
    </r>
  </si>
  <si>
    <r>
      <t xml:space="preserve">                </t>
    </r>
    <r>
      <rPr>
        <sz val="12"/>
        <rFont val="標楷體"/>
        <family val="4"/>
      </rPr>
      <t>其他應付款</t>
    </r>
  </si>
  <si>
    <r>
      <t xml:space="preserve">                </t>
    </r>
    <r>
      <rPr>
        <sz val="12"/>
        <rFont val="標楷體"/>
        <family val="4"/>
      </rPr>
      <t>其他流動負債</t>
    </r>
  </si>
  <si>
    <r>
      <t xml:space="preserve">                </t>
    </r>
    <r>
      <rPr>
        <sz val="12"/>
        <rFont val="標楷體"/>
        <family val="4"/>
      </rPr>
      <t>營業活動之淨現金流</t>
    </r>
    <r>
      <rPr>
        <sz val="12"/>
        <rFont val="標楷體"/>
        <family val="4"/>
      </rPr>
      <t>入</t>
    </r>
  </si>
  <si>
    <t>投資活動之現金流量</t>
  </si>
  <si>
    <r>
      <t xml:space="preserve">        </t>
    </r>
    <r>
      <rPr>
        <sz val="12"/>
        <rFont val="標楷體"/>
        <family val="4"/>
      </rPr>
      <t>購置固定資產</t>
    </r>
  </si>
  <si>
    <r>
      <t xml:space="preserve">        </t>
    </r>
    <r>
      <rPr>
        <sz val="12"/>
        <rFont val="標楷體"/>
        <family val="4"/>
      </rPr>
      <t>購置無形資產</t>
    </r>
  </si>
  <si>
    <r>
      <t xml:space="preserve">        </t>
    </r>
    <r>
      <rPr>
        <sz val="12"/>
        <rFont val="標楷體"/>
        <family val="4"/>
      </rPr>
      <t>出售固定資產價款</t>
    </r>
  </si>
  <si>
    <r>
      <t xml:space="preserve">        </t>
    </r>
    <r>
      <rPr>
        <sz val="12"/>
        <rFont val="標楷體"/>
        <family val="4"/>
      </rPr>
      <t>存出保證金增加</t>
    </r>
  </si>
  <si>
    <r>
      <t xml:space="preserve">                </t>
    </r>
    <r>
      <rPr>
        <sz val="12"/>
        <rFont val="標楷體"/>
        <family val="4"/>
      </rPr>
      <t>投資活動之淨現金流</t>
    </r>
    <r>
      <rPr>
        <sz val="12"/>
        <rFont val="標楷體"/>
        <family val="4"/>
      </rPr>
      <t>出</t>
    </r>
  </si>
  <si>
    <t>融資活動之現金流量</t>
  </si>
  <si>
    <r>
      <t xml:space="preserve">        </t>
    </r>
    <r>
      <rPr>
        <sz val="12"/>
        <rFont val="標楷體"/>
        <family val="4"/>
      </rPr>
      <t>支付現金股利</t>
    </r>
  </si>
  <si>
    <r>
      <t xml:space="preserve">                </t>
    </r>
    <r>
      <rPr>
        <sz val="12"/>
        <rFont val="標楷體"/>
        <family val="4"/>
      </rPr>
      <t>融資活動之淨現金流出</t>
    </r>
  </si>
  <si>
    <t>現金及約當現金淨（減少）增加數</t>
  </si>
  <si>
    <t>期初現金及約當現金餘額</t>
  </si>
  <si>
    <t>期末現金及約當現金餘額</t>
  </si>
  <si>
    <t>現金流量資訊之補充揭露</t>
  </si>
  <si>
    <r>
      <t xml:space="preserve">        </t>
    </r>
    <r>
      <rPr>
        <sz val="12"/>
        <rFont val="標楷體"/>
        <family val="4"/>
      </rPr>
      <t>本期支付利息</t>
    </r>
  </si>
  <si>
    <r>
      <t xml:space="preserve">        </t>
    </r>
    <r>
      <rPr>
        <sz val="12"/>
        <rFont val="標楷體"/>
        <family val="4"/>
      </rPr>
      <t>本期支付所得稅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</si>
</sst>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#,##0_);\(#,##0\)"/>
    <numFmt numFmtId="181" formatCode="0_ "/>
    <numFmt numFmtId="182" formatCode="_-* #,##0.0_-;\-* #,##0.0_-;_-* &quot;-&quot;??_-;_-@_-"/>
    <numFmt numFmtId="183" formatCode="&quot;$&quot;#,##0_);\(&quot;$&quot;#,##0\)"/>
    <numFmt numFmtId="184" formatCode="&quot;$&quot;#,##0.00_);\(&quot;$&quot;#,##0.00\)"/>
    <numFmt numFmtId="185" formatCode="&quot;$&quot;#,##0.00"/>
    <numFmt numFmtId="186" formatCode="#,##0_);[Red]\(#,##0\)"/>
    <numFmt numFmtId="187" formatCode="0%_);\(0%\)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sz val="12"/>
      <color indexed="8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4" fontId="9" fillId="6" borderId="1">
      <alignment horizontal="center" vertical="center" wrapText="1"/>
      <protection/>
    </xf>
    <xf numFmtId="0" fontId="10" fillId="0" borderId="0">
      <alignment/>
      <protection/>
    </xf>
    <xf numFmtId="187" fontId="10" fillId="0" borderId="0" applyFont="0" applyFill="0" applyBorder="0" applyAlignment="0" applyProtection="0"/>
    <xf numFmtId="0" fontId="11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26" fillId="0" borderId="2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0" fillId="18" borderId="5" applyNumberFormat="0" applyFont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3" applyNumberFormat="0" applyAlignment="0" applyProtection="0"/>
    <xf numFmtId="0" fontId="20" fillId="17" borderId="9" applyNumberFormat="0" applyAlignment="0" applyProtection="0"/>
    <xf numFmtId="0" fontId="23" fillId="23" borderId="10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3" fontId="5" fillId="0" borderId="0" xfId="0" applyNumberFormat="1" applyFont="1" applyAlignment="1">
      <alignment horizontal="right" wrapText="1"/>
    </xf>
    <xf numFmtId="179" fontId="5" fillId="0" borderId="0" xfId="38" applyNumberFormat="1" applyFont="1" applyAlignment="1">
      <alignment/>
    </xf>
    <xf numFmtId="178" fontId="0" fillId="0" borderId="0" xfId="0" applyNumberFormat="1" applyFont="1" applyAlignment="1">
      <alignment/>
    </xf>
    <xf numFmtId="179" fontId="5" fillId="0" borderId="0" xfId="38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vertical="top" wrapText="1" indent="5"/>
    </xf>
    <xf numFmtId="3" fontId="5" fillId="0" borderId="12" xfId="0" applyNumberFormat="1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1" fontId="5" fillId="0" borderId="11" xfId="0" applyNumberFormat="1" applyFont="1" applyBorder="1" applyAlignment="1">
      <alignment horizontal="right" wrapText="1"/>
    </xf>
    <xf numFmtId="179" fontId="5" fillId="0" borderId="11" xfId="38" applyNumberFormat="1" applyFont="1" applyBorder="1" applyAlignment="1">
      <alignment horizontal="right" wrapText="1"/>
    </xf>
    <xf numFmtId="43" fontId="5" fillId="0" borderId="0" xfId="38" applyFont="1" applyAlignment="1">
      <alignment horizontal="right" wrapText="1"/>
    </xf>
    <xf numFmtId="43" fontId="5" fillId="0" borderId="11" xfId="38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4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37" applyFont="1">
      <alignment/>
      <protection/>
    </xf>
    <xf numFmtId="0" fontId="5" fillId="0" borderId="0" xfId="37" applyFont="1" applyAlignment="1">
      <alignment horizontal="distributed" vertical="center"/>
      <protection/>
    </xf>
    <xf numFmtId="0" fontId="5" fillId="0" borderId="0" xfId="37" applyFont="1" applyAlignment="1">
      <alignment horizontal="center" vertical="center"/>
      <protection/>
    </xf>
    <xf numFmtId="0" fontId="2" fillId="0" borderId="0" xfId="37" applyFont="1">
      <alignment/>
      <protection/>
    </xf>
    <xf numFmtId="42" fontId="5" fillId="0" borderId="0" xfId="0" applyNumberFormat="1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37" applyNumberFormat="1" applyFont="1">
      <alignment/>
      <protection/>
    </xf>
    <xf numFmtId="180" fontId="4" fillId="0" borderId="0" xfId="0" applyNumberFormat="1" applyFont="1" applyAlignment="1">
      <alignment wrapText="1"/>
    </xf>
    <xf numFmtId="180" fontId="4" fillId="0" borderId="0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1" fontId="4" fillId="0" borderId="0" xfId="0" applyNumberFormat="1" applyFont="1" applyAlignment="1">
      <alignment wrapText="1"/>
    </xf>
    <xf numFmtId="180" fontId="4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37" applyFont="1" applyAlignment="1">
      <alignment horizontal="right"/>
      <protection/>
    </xf>
    <xf numFmtId="180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179" fontId="4" fillId="0" borderId="11" xfId="38" applyNumberFormat="1" applyFont="1" applyBorder="1" applyAlignment="1">
      <alignment horizontal="right" wrapText="1"/>
    </xf>
    <xf numFmtId="0" fontId="2" fillId="0" borderId="0" xfId="37" applyFont="1" applyAlignment="1">
      <alignment horizontal="left" indent="2"/>
      <protection/>
    </xf>
    <xf numFmtId="179" fontId="4" fillId="0" borderId="0" xfId="38" applyNumberFormat="1" applyFont="1" applyBorder="1" applyAlignment="1">
      <alignment horizontal="right" wrapText="1"/>
    </xf>
    <xf numFmtId="179" fontId="4" fillId="0" borderId="0" xfId="38" applyNumberFormat="1" applyFont="1" applyAlignment="1">
      <alignment horizontal="right" wrapText="1"/>
    </xf>
    <xf numFmtId="43" fontId="4" fillId="0" borderId="0" xfId="38" applyFont="1" applyBorder="1" applyAlignment="1">
      <alignment horizontal="right" wrapText="1"/>
    </xf>
    <xf numFmtId="43" fontId="4" fillId="0" borderId="11" xfId="38" applyFont="1" applyBorder="1" applyAlignment="1">
      <alignment horizontal="right" wrapText="1"/>
    </xf>
    <xf numFmtId="0" fontId="2" fillId="0" borderId="0" xfId="37" applyFont="1" applyAlignment="1">
      <alignment horizontal="left" indent="4"/>
      <protection/>
    </xf>
    <xf numFmtId="180" fontId="5" fillId="0" borderId="0" xfId="37" applyNumberFormat="1" applyFont="1" applyAlignment="1">
      <alignment horizontal="right"/>
      <protection/>
    </xf>
    <xf numFmtId="182" fontId="5" fillId="0" borderId="0" xfId="38" applyNumberFormat="1" applyFont="1" applyFill="1" applyAlignment="1">
      <alignment horizontal="right"/>
    </xf>
    <xf numFmtId="180" fontId="5" fillId="0" borderId="0" xfId="37" applyNumberFormat="1" applyFont="1" applyFill="1" applyAlignment="1">
      <alignment horizontal="right"/>
      <protection/>
    </xf>
    <xf numFmtId="0" fontId="5" fillId="0" borderId="0" xfId="37" applyFont="1" applyFill="1" applyAlignment="1">
      <alignment horizontal="right"/>
      <protection/>
    </xf>
    <xf numFmtId="43" fontId="5" fillId="0" borderId="0" xfId="38" applyFont="1" applyFill="1" applyAlignment="1">
      <alignment horizontal="right"/>
    </xf>
    <xf numFmtId="180" fontId="5" fillId="0" borderId="0" xfId="37" applyNumberFormat="1" applyFont="1" applyBorder="1" applyAlignment="1">
      <alignment horizontal="right"/>
      <protection/>
    </xf>
    <xf numFmtId="180" fontId="5" fillId="0" borderId="12" xfId="37" applyNumberFormat="1" applyFont="1" applyFill="1" applyBorder="1" applyAlignment="1">
      <alignment horizontal="right"/>
      <protection/>
    </xf>
    <xf numFmtId="180" fontId="5" fillId="0" borderId="12" xfId="37" applyNumberFormat="1" applyFont="1" applyBorder="1" applyAlignment="1">
      <alignment horizontal="right"/>
      <protection/>
    </xf>
    <xf numFmtId="43" fontId="5" fillId="0" borderId="12" xfId="38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0" fontId="5" fillId="0" borderId="0" xfId="37" applyFont="1" applyBorder="1" applyAlignment="1">
      <alignment horizontal="right"/>
      <protection/>
    </xf>
    <xf numFmtId="9" fontId="5" fillId="0" borderId="0" xfId="37" applyNumberFormat="1" applyFont="1" applyBorder="1">
      <alignment/>
      <protection/>
    </xf>
    <xf numFmtId="183" fontId="5" fillId="0" borderId="13" xfId="0" applyNumberFormat="1" applyFont="1" applyBorder="1" applyAlignment="1">
      <alignment/>
    </xf>
    <xf numFmtId="180" fontId="4" fillId="0" borderId="13" xfId="0" applyNumberFormat="1" applyFont="1" applyBorder="1" applyAlignment="1">
      <alignment horizontal="right" wrapText="1"/>
    </xf>
    <xf numFmtId="179" fontId="4" fillId="0" borderId="13" xfId="38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7" applyFont="1" applyAlignment="1">
      <alignment/>
      <protection/>
    </xf>
    <xf numFmtId="8" fontId="7" fillId="0" borderId="0" xfId="0" applyNumberFormat="1" applyFont="1" applyAlignment="1">
      <alignment horizontal="center" wrapText="1"/>
    </xf>
    <xf numFmtId="184" fontId="5" fillId="0" borderId="13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5" fontId="5" fillId="0" borderId="0" xfId="0" applyNumberFormat="1" applyFont="1" applyBorder="1" applyAlignment="1">
      <alignment/>
    </xf>
    <xf numFmtId="6" fontId="5" fillId="0" borderId="0" xfId="37" applyNumberFormat="1" applyFont="1">
      <alignment/>
      <protection/>
    </xf>
    <xf numFmtId="3" fontId="5" fillId="0" borderId="0" xfId="37" applyNumberFormat="1" applyFont="1">
      <alignment/>
      <protection/>
    </xf>
    <xf numFmtId="0" fontId="2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indent="1"/>
    </xf>
    <xf numFmtId="43" fontId="4" fillId="0" borderId="0" xfId="38" applyFont="1" applyAlignment="1">
      <alignment horizontal="right" vertical="top" wrapText="1"/>
    </xf>
    <xf numFmtId="179" fontId="4" fillId="0" borderId="0" xfId="38" applyNumberFormat="1" applyFont="1" applyAlignment="1">
      <alignment horizontal="right" vertical="top" wrapText="1"/>
    </xf>
    <xf numFmtId="180" fontId="8" fillId="0" borderId="0" xfId="0" applyNumberFormat="1" applyFont="1" applyAlignment="1">
      <alignment horizontal="right" vertical="top" wrapText="1"/>
    </xf>
    <xf numFmtId="179" fontId="8" fillId="0" borderId="0" xfId="38" applyNumberFormat="1" applyFont="1" applyAlignment="1">
      <alignment horizontal="right" vertical="top" wrapText="1"/>
    </xf>
    <xf numFmtId="43" fontId="4" fillId="0" borderId="11" xfId="38" applyFont="1" applyBorder="1" applyAlignment="1">
      <alignment horizontal="right" vertical="top" wrapText="1"/>
    </xf>
    <xf numFmtId="179" fontId="4" fillId="0" borderId="11" xfId="38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180" fontId="8" fillId="0" borderId="11" xfId="0" applyNumberFormat="1" applyFont="1" applyBorder="1" applyAlignment="1">
      <alignment horizontal="right" vertical="top" wrapText="1"/>
    </xf>
    <xf numFmtId="176" fontId="5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183" fontId="5" fillId="0" borderId="0" xfId="38" applyNumberFormat="1" applyFont="1" applyBorder="1" applyAlignment="1">
      <alignment horizontal="right" wrapText="1"/>
    </xf>
    <xf numFmtId="42" fontId="5" fillId="0" borderId="0" xfId="38" applyNumberFormat="1" applyFont="1" applyBorder="1" applyAlignment="1">
      <alignment horizontal="right" wrapText="1"/>
    </xf>
    <xf numFmtId="186" fontId="5" fillId="0" borderId="0" xfId="0" applyNumberFormat="1" applyFont="1" applyAlignment="1">
      <alignment horizontal="right" wrapText="1"/>
    </xf>
    <xf numFmtId="180" fontId="5" fillId="0" borderId="0" xfId="0" applyNumberFormat="1" applyFont="1" applyAlignment="1">
      <alignment horizontal="right" wrapText="1"/>
    </xf>
    <xf numFmtId="180" fontId="5" fillId="0" borderId="12" xfId="0" applyNumberFormat="1" applyFont="1" applyBorder="1" applyAlignment="1">
      <alignment horizontal="right" wrapText="1"/>
    </xf>
    <xf numFmtId="43" fontId="5" fillId="0" borderId="12" xfId="38" applyFont="1" applyBorder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42" fontId="5" fillId="0" borderId="13" xfId="38" applyNumberFormat="1" applyFont="1" applyBorder="1" applyAlignment="1">
      <alignment horizontal="right" wrapText="1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37" applyFont="1" applyBorder="1" applyAlignment="1">
      <alignment horizontal="distributed" vertical="center"/>
      <protection/>
    </xf>
    <xf numFmtId="0" fontId="2" fillId="0" borderId="0" xfId="37" applyFont="1" applyAlignment="1">
      <alignment horizontal="center"/>
      <protection/>
    </xf>
    <xf numFmtId="0" fontId="5" fillId="0" borderId="0" xfId="37" applyFont="1" applyAlignment="1">
      <alignment horizontal="center"/>
      <protection/>
    </xf>
    <xf numFmtId="0" fontId="2" fillId="0" borderId="0" xfId="37" applyFont="1" applyAlignment="1">
      <alignment horizontal="right"/>
      <protection/>
    </xf>
    <xf numFmtId="0" fontId="2" fillId="0" borderId="11" xfId="37" applyFont="1" applyFill="1" applyBorder="1" applyAlignment="1">
      <alignment horizontal="distributed" vertical="center"/>
      <protection/>
    </xf>
    <xf numFmtId="0" fontId="2" fillId="0" borderId="11" xfId="0" applyFont="1" applyBorder="1" applyAlignment="1">
      <alignment horizont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zoomScalePageLayoutView="0" workbookViewId="0" topLeftCell="A1">
      <selection activeCell="A12" sqref="A12"/>
    </sheetView>
  </sheetViews>
  <sheetFormatPr defaultColWidth="9.00390625" defaultRowHeight="16.5"/>
  <cols>
    <col min="1" max="1" width="35.75390625" style="0" customWidth="1"/>
    <col min="2" max="2" width="3.125" style="0" customWidth="1"/>
    <col min="3" max="3" width="16.875" style="0" customWidth="1"/>
    <col min="4" max="4" width="1.875" style="0" customWidth="1"/>
    <col min="5" max="5" width="7.375" style="0" customWidth="1"/>
    <col min="6" max="6" width="3.125" style="0" customWidth="1"/>
    <col min="7" max="7" width="16.625" style="0" customWidth="1"/>
    <col min="8" max="8" width="1.875" style="0" customWidth="1"/>
    <col min="9" max="9" width="7.25390625" style="0" customWidth="1"/>
    <col min="10" max="10" width="3.125" style="0" customWidth="1"/>
    <col min="11" max="11" width="29.375" style="0" customWidth="1"/>
    <col min="12" max="12" width="2.00390625" style="0" customWidth="1"/>
    <col min="13" max="13" width="16.375" style="0" customWidth="1"/>
    <col min="14" max="14" width="1.625" style="0" customWidth="1"/>
    <col min="15" max="15" width="7.75390625" style="0" customWidth="1"/>
    <col min="16" max="16" width="3.125" style="0" customWidth="1"/>
    <col min="17" max="17" width="16.75390625" style="0" customWidth="1"/>
    <col min="18" max="18" width="1.625" style="0" customWidth="1"/>
    <col min="19" max="19" width="7.00390625" style="0" customWidth="1"/>
    <col min="20" max="20" width="6.00390625" style="0" bestFit="1" customWidth="1"/>
  </cols>
  <sheetData>
    <row r="1" spans="1:19" ht="16.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6.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6.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6.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ht="16.5">
      <c r="A5" s="1"/>
    </row>
    <row r="6" spans="1:19" ht="16.5" customHeight="1">
      <c r="A6" s="2"/>
      <c r="B6" s="2"/>
      <c r="C6" s="135" t="s">
        <v>4</v>
      </c>
      <c r="D6" s="135"/>
      <c r="E6" s="135"/>
      <c r="F6" s="2"/>
      <c r="G6" s="136" t="s">
        <v>5</v>
      </c>
      <c r="H6" s="136"/>
      <c r="I6" s="136"/>
      <c r="J6" s="3"/>
      <c r="K6" s="3"/>
      <c r="L6" s="3"/>
      <c r="M6" s="136" t="str">
        <f>EndDateC</f>
        <v>一○二年十二月三十一日</v>
      </c>
      <c r="N6" s="136"/>
      <c r="O6" s="136"/>
      <c r="P6" s="4"/>
      <c r="Q6" s="136" t="str">
        <f>EndDate1C</f>
        <v>一○一年十二月三十一日</v>
      </c>
      <c r="R6" s="136"/>
      <c r="S6" s="136"/>
    </row>
    <row r="7" spans="1:19" s="11" customFormat="1" ht="16.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19" ht="16.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ht="16.5">
      <c r="A9" s="15" t="s">
        <v>12</v>
      </c>
      <c r="B9" s="13"/>
      <c r="C9" s="16">
        <v>7321561</v>
      </c>
      <c r="D9" s="17"/>
      <c r="E9" s="18">
        <f>C9/$C$24*100+1</f>
        <v>72.43535522535781</v>
      </c>
      <c r="F9" s="17"/>
      <c r="G9" s="16">
        <v>9055878</v>
      </c>
      <c r="H9" s="17"/>
      <c r="I9" s="18">
        <f>G9/$G$24*100</f>
        <v>92.17011640908694</v>
      </c>
      <c r="J9" s="19"/>
      <c r="K9" s="15" t="s">
        <v>13</v>
      </c>
      <c r="M9" s="16">
        <v>200000</v>
      </c>
      <c r="N9" s="20"/>
      <c r="O9" s="21">
        <f>M9/$C$24*100</f>
        <v>1.9513695296770135</v>
      </c>
      <c r="P9" s="20"/>
      <c r="Q9" s="16">
        <v>200000</v>
      </c>
      <c r="R9" s="20"/>
      <c r="S9" s="22">
        <f>Q9/$G$24*100</f>
        <v>2.0355865308496193</v>
      </c>
      <c r="T9" s="23"/>
    </row>
    <row r="10" spans="1:20" ht="16.5">
      <c r="A10" s="15" t="s">
        <v>14</v>
      </c>
      <c r="B10" s="13"/>
      <c r="C10" s="24">
        <v>2604817</v>
      </c>
      <c r="D10" s="17"/>
      <c r="E10" s="18">
        <f>C10/$C$24*100</f>
        <v>25.414802620923442</v>
      </c>
      <c r="F10" s="17"/>
      <c r="G10" s="24">
        <v>550000</v>
      </c>
      <c r="H10" s="17"/>
      <c r="I10" s="18">
        <f>G10/$G$24*100</f>
        <v>5.597862959836453</v>
      </c>
      <c r="J10" s="19"/>
      <c r="K10" s="15" t="s">
        <v>15</v>
      </c>
      <c r="M10" s="25">
        <v>77428</v>
      </c>
      <c r="N10" s="20"/>
      <c r="O10" s="21">
        <f>M10/$C$24*100</f>
        <v>0.7554531997191588</v>
      </c>
      <c r="P10" s="20"/>
      <c r="Q10" s="25">
        <v>373920</v>
      </c>
      <c r="R10" s="20"/>
      <c r="S10" s="22">
        <f>Q10/$G$24*100</f>
        <v>3.8057325780764484</v>
      </c>
      <c r="T10" s="26"/>
    </row>
    <row r="11" spans="1:20" ht="16.5">
      <c r="A11" s="15" t="s">
        <v>16</v>
      </c>
      <c r="B11" s="13"/>
      <c r="C11" s="24">
        <v>6300</v>
      </c>
      <c r="D11" s="17"/>
      <c r="E11" s="27" t="s">
        <v>17</v>
      </c>
      <c r="F11" s="17"/>
      <c r="G11" s="24">
        <v>4300</v>
      </c>
      <c r="H11" s="17"/>
      <c r="I11" s="18" t="s">
        <v>17</v>
      </c>
      <c r="J11" s="19"/>
      <c r="K11" s="15" t="s">
        <v>18</v>
      </c>
      <c r="L11" s="28"/>
      <c r="M11" s="25">
        <v>1946360</v>
      </c>
      <c r="N11" s="29"/>
      <c r="O11" s="21">
        <f>M11/$C$24*100</f>
        <v>18.990337988910756</v>
      </c>
      <c r="P11" s="30"/>
      <c r="Q11" s="25">
        <v>254709</v>
      </c>
      <c r="R11" s="29"/>
      <c r="S11" s="22">
        <f>Q11/$G$24*100</f>
        <v>2.592411048430878</v>
      </c>
      <c r="T11" s="26"/>
    </row>
    <row r="12" spans="1:20" ht="16.5">
      <c r="A12" s="15" t="s">
        <v>19</v>
      </c>
      <c r="C12" s="24">
        <v>13954</v>
      </c>
      <c r="D12" s="20"/>
      <c r="E12" s="31" t="s">
        <v>17</v>
      </c>
      <c r="F12" s="20"/>
      <c r="G12" s="25">
        <v>10000</v>
      </c>
      <c r="H12" s="20"/>
      <c r="I12" s="31" t="s">
        <v>17</v>
      </c>
      <c r="J12" s="19"/>
      <c r="K12" s="15" t="s">
        <v>20</v>
      </c>
      <c r="M12" s="25">
        <v>39092</v>
      </c>
      <c r="N12" s="20"/>
      <c r="O12" s="21" t="s">
        <v>17</v>
      </c>
      <c r="P12" s="20"/>
      <c r="Q12" s="25">
        <v>28779</v>
      </c>
      <c r="R12" s="20"/>
      <c r="S12" s="31" t="s">
        <v>17</v>
      </c>
      <c r="T12" s="26"/>
    </row>
    <row r="13" spans="1:20" ht="16.5">
      <c r="A13" s="32" t="s">
        <v>21</v>
      </c>
      <c r="B13" s="13"/>
      <c r="C13" s="33">
        <f>SUM(C9:C12)</f>
        <v>9946632</v>
      </c>
      <c r="D13" s="17"/>
      <c r="E13" s="34">
        <f>C13/$C$24*100</f>
        <v>97.04777303855164</v>
      </c>
      <c r="F13" s="17"/>
      <c r="G13" s="33">
        <f>SUM(G9:G12)</f>
        <v>9620178</v>
      </c>
      <c r="H13" s="17"/>
      <c r="I13" s="33">
        <f>SUM(I9:I11)</f>
        <v>97.76797936892339</v>
      </c>
      <c r="J13" s="19"/>
      <c r="K13" s="15" t="s">
        <v>22</v>
      </c>
      <c r="L13" s="28"/>
      <c r="M13" s="35">
        <v>15989</v>
      </c>
      <c r="N13" s="17"/>
      <c r="O13" s="21" t="s">
        <v>17</v>
      </c>
      <c r="P13" s="30"/>
      <c r="Q13" s="35">
        <v>2492</v>
      </c>
      <c r="R13" s="17"/>
      <c r="S13" s="22" t="s">
        <v>17</v>
      </c>
      <c r="T13" s="26"/>
    </row>
    <row r="14" spans="1:20" ht="21.75" customHeight="1">
      <c r="A14" s="36"/>
      <c r="C14" s="20"/>
      <c r="D14" s="20"/>
      <c r="E14" s="20"/>
      <c r="F14" s="20"/>
      <c r="G14" s="20"/>
      <c r="H14" s="20"/>
      <c r="I14" s="20"/>
      <c r="J14" s="19"/>
      <c r="K14" s="32" t="s">
        <v>23</v>
      </c>
      <c r="L14" s="28"/>
      <c r="M14" s="33">
        <f>SUM(M9:M13)</f>
        <v>2278869</v>
      </c>
      <c r="N14" s="17"/>
      <c r="O14" s="34">
        <f>M14/$C$24*100</f>
        <v>22.234577643627627</v>
      </c>
      <c r="P14" s="30"/>
      <c r="Q14" s="33">
        <f>SUM(Q9:Q13)</f>
        <v>859900</v>
      </c>
      <c r="R14" s="17"/>
      <c r="S14" s="34">
        <f>SUM(S9:S13)+1</f>
        <v>9.433730157356946</v>
      </c>
      <c r="T14" s="26"/>
    </row>
    <row r="15" spans="1:20" ht="16.5" hidden="1">
      <c r="A15" s="12"/>
      <c r="B15" s="13"/>
      <c r="C15" s="35"/>
      <c r="D15" s="29"/>
      <c r="E15" s="37"/>
      <c r="F15" s="29"/>
      <c r="G15" s="35"/>
      <c r="H15" s="17"/>
      <c r="I15" s="37"/>
      <c r="J15" s="19"/>
      <c r="M15" s="20"/>
      <c r="N15" s="20"/>
      <c r="O15" s="20"/>
      <c r="P15" s="20"/>
      <c r="Q15" s="20"/>
      <c r="R15" s="20"/>
      <c r="S15" s="20"/>
      <c r="T15" s="26"/>
    </row>
    <row r="16" spans="1:20" ht="16.5">
      <c r="A16" s="12" t="s">
        <v>24</v>
      </c>
      <c r="B16" s="13"/>
      <c r="C16" s="35">
        <v>89980</v>
      </c>
      <c r="D16" s="29"/>
      <c r="E16" s="37">
        <f>C16/$C$24*100</f>
        <v>0.8779211514016884</v>
      </c>
      <c r="F16" s="29"/>
      <c r="G16" s="38">
        <v>0</v>
      </c>
      <c r="H16" s="39"/>
      <c r="I16" s="40">
        <v>0</v>
      </c>
      <c r="J16" s="19"/>
      <c r="M16" s="20"/>
      <c r="N16" s="20"/>
      <c r="O16" s="20"/>
      <c r="P16" s="20"/>
      <c r="Q16" s="20"/>
      <c r="R16" s="20"/>
      <c r="S16" s="20"/>
      <c r="T16" s="26"/>
    </row>
    <row r="17" spans="1:20" ht="16.5">
      <c r="A17" s="32"/>
      <c r="B17" s="13"/>
      <c r="C17" s="41"/>
      <c r="D17" s="29"/>
      <c r="E17" s="22"/>
      <c r="F17" s="29"/>
      <c r="G17" s="41"/>
      <c r="H17" s="17"/>
      <c r="I17" s="22"/>
      <c r="J17" s="19"/>
      <c r="K17" s="12" t="s">
        <v>25</v>
      </c>
      <c r="L17" s="28"/>
      <c r="M17" s="17"/>
      <c r="N17" s="17"/>
      <c r="O17" s="17"/>
      <c r="P17" s="42"/>
      <c r="Q17" s="17"/>
      <c r="R17" s="17"/>
      <c r="S17" s="18"/>
      <c r="T17" s="26"/>
    </row>
    <row r="18" spans="1:20" ht="16.5">
      <c r="A18" s="12" t="s">
        <v>26</v>
      </c>
      <c r="B18" s="13"/>
      <c r="C18" s="17"/>
      <c r="D18" s="17"/>
      <c r="E18" s="17"/>
      <c r="F18" s="17"/>
      <c r="G18" s="17"/>
      <c r="H18" s="17"/>
      <c r="I18" s="18"/>
      <c r="J18" s="19"/>
      <c r="K18" s="15" t="s">
        <v>27</v>
      </c>
      <c r="L18" s="28"/>
      <c r="M18" s="24">
        <v>3000000</v>
      </c>
      <c r="N18" s="17"/>
      <c r="O18" s="27">
        <f>M18/$C$24*100</f>
        <v>29.2705429451552</v>
      </c>
      <c r="P18" s="42"/>
      <c r="Q18" s="24">
        <v>3000000</v>
      </c>
      <c r="R18" s="17"/>
      <c r="S18" s="22">
        <f>Q18/$G$24*100-1</f>
        <v>29.533797962744284</v>
      </c>
      <c r="T18" s="26"/>
    </row>
    <row r="19" spans="1:20" ht="16.5">
      <c r="A19" s="15" t="s">
        <v>28</v>
      </c>
      <c r="C19" s="35">
        <v>212600</v>
      </c>
      <c r="D19" s="17"/>
      <c r="E19" s="37">
        <f>C19/$C$24*100</f>
        <v>2.074305810046665</v>
      </c>
      <c r="F19" s="31"/>
      <c r="G19" s="35">
        <v>205000</v>
      </c>
      <c r="H19" s="17"/>
      <c r="I19" s="37">
        <f>G19/$G$24*100</f>
        <v>2.0864761941208596</v>
      </c>
      <c r="J19" s="19"/>
      <c r="K19" s="15" t="s">
        <v>29</v>
      </c>
      <c r="L19" s="28"/>
      <c r="M19" s="17"/>
      <c r="N19" s="17"/>
      <c r="O19" s="17"/>
      <c r="P19" s="42"/>
      <c r="Q19" s="17"/>
      <c r="R19" s="17"/>
      <c r="S19" s="18"/>
      <c r="T19" s="26"/>
    </row>
    <row r="20" spans="3:20" ht="16.5">
      <c r="C20" s="20"/>
      <c r="D20" s="20"/>
      <c r="E20" s="20"/>
      <c r="F20" s="20"/>
      <c r="G20" s="20"/>
      <c r="H20" s="20"/>
      <c r="I20" s="20"/>
      <c r="J20" s="19"/>
      <c r="K20" s="32" t="s">
        <v>30</v>
      </c>
      <c r="L20" s="28"/>
      <c r="M20" s="24">
        <v>3000000</v>
      </c>
      <c r="N20" s="17"/>
      <c r="O20" s="18">
        <f>M20/$C$24*100+1</f>
        <v>30.2705429451552</v>
      </c>
      <c r="P20" s="42"/>
      <c r="Q20" s="24">
        <v>2857911</v>
      </c>
      <c r="R20" s="17"/>
      <c r="S20" s="22">
        <f>Q20/$G$24*100</f>
        <v>29.08762568983483</v>
      </c>
      <c r="T20" s="26"/>
    </row>
    <row r="21" spans="1:20" ht="16.5">
      <c r="A21" s="36"/>
      <c r="C21" s="20"/>
      <c r="D21" s="20"/>
      <c r="E21" s="20"/>
      <c r="F21" s="20"/>
      <c r="G21" s="20"/>
      <c r="H21" s="20"/>
      <c r="I21" s="20"/>
      <c r="J21" s="19"/>
      <c r="K21" s="32" t="s">
        <v>31</v>
      </c>
      <c r="L21" s="28"/>
      <c r="M21" s="24">
        <v>1970343</v>
      </c>
      <c r="N21" s="17"/>
      <c r="O21" s="43">
        <f>M21/$C$24*100</f>
        <v>19.224336466061974</v>
      </c>
      <c r="P21" s="30"/>
      <c r="Q21" s="24">
        <v>3107367</v>
      </c>
      <c r="R21" s="17"/>
      <c r="S21" s="22">
        <f>Q21/$G$24*100</f>
        <v>31.62657205803294</v>
      </c>
      <c r="T21" s="26"/>
    </row>
    <row r="22" spans="1:20" ht="16.5">
      <c r="A22" s="12"/>
      <c r="C22" s="17"/>
      <c r="D22" s="17"/>
      <c r="E22" s="17"/>
      <c r="F22" s="31"/>
      <c r="G22" s="17"/>
      <c r="H22" s="17"/>
      <c r="I22" s="17"/>
      <c r="J22" s="19"/>
      <c r="K22" s="32" t="s">
        <v>32</v>
      </c>
      <c r="L22" s="28"/>
      <c r="M22" s="33">
        <f>SUM(M18:M21)</f>
        <v>7970343</v>
      </c>
      <c r="N22" s="17"/>
      <c r="O22" s="34">
        <f>M22/$C$24*100</f>
        <v>77.76542235637237</v>
      </c>
      <c r="P22" s="30"/>
      <c r="Q22" s="33">
        <f>SUM(Q18:Q21)</f>
        <v>8965278</v>
      </c>
      <c r="R22" s="17"/>
      <c r="S22" s="34">
        <f>SUM(S18:S21)+1</f>
        <v>91.24799571061206</v>
      </c>
      <c r="T22" s="26"/>
    </row>
    <row r="23" spans="3:20" ht="16.5">
      <c r="C23" s="20"/>
      <c r="D23" s="20"/>
      <c r="E23" s="20"/>
      <c r="F23" s="20"/>
      <c r="G23" s="20"/>
      <c r="H23" s="20"/>
      <c r="I23" s="20"/>
      <c r="M23" s="20"/>
      <c r="N23" s="20"/>
      <c r="O23" s="20"/>
      <c r="P23" s="20"/>
      <c r="Q23" s="20"/>
      <c r="R23" s="20"/>
      <c r="S23" s="20"/>
      <c r="T23" s="26"/>
    </row>
    <row r="24" spans="1:20" ht="17.25" thickBot="1">
      <c r="A24" s="12" t="s">
        <v>33</v>
      </c>
      <c r="B24" s="44"/>
      <c r="C24" s="45">
        <f>C19+C15+C13+C16</f>
        <v>10249212</v>
      </c>
      <c r="D24" s="17"/>
      <c r="E24" s="46">
        <v>100</v>
      </c>
      <c r="F24" s="31"/>
      <c r="G24" s="45">
        <f>G19+G15+G13+G16</f>
        <v>9825178</v>
      </c>
      <c r="H24" s="17"/>
      <c r="I24" s="46">
        <v>100</v>
      </c>
      <c r="J24" s="19"/>
      <c r="K24" s="36" t="s">
        <v>34</v>
      </c>
      <c r="L24" s="20"/>
      <c r="M24" s="45">
        <f>M14+M22</f>
        <v>10249212</v>
      </c>
      <c r="N24" s="47"/>
      <c r="O24" s="48">
        <v>100</v>
      </c>
      <c r="P24" s="20"/>
      <c r="Q24" s="45">
        <f>Q14+Q22</f>
        <v>9825178</v>
      </c>
      <c r="R24" s="47"/>
      <c r="S24" s="48">
        <v>100</v>
      </c>
      <c r="T24" s="26"/>
    </row>
    <row r="25" spans="3:20" ht="17.25" thickTop="1">
      <c r="C25" s="20"/>
      <c r="D25" s="20"/>
      <c r="E25" s="20"/>
      <c r="F25" s="20"/>
      <c r="G25" s="20"/>
      <c r="H25" s="20"/>
      <c r="I25" s="20"/>
      <c r="J25" s="49"/>
      <c r="T25" s="26"/>
    </row>
    <row r="26" spans="1:20" ht="16.5">
      <c r="A26" s="50"/>
      <c r="J26" s="49"/>
      <c r="T26" s="51"/>
    </row>
    <row r="27" spans="10:20" ht="16.5">
      <c r="J27" s="49"/>
      <c r="T27" s="51"/>
    </row>
    <row r="28" spans="1:20" ht="16.5" hidden="1">
      <c r="A28" s="36" t="s">
        <v>35</v>
      </c>
      <c r="J28" s="49"/>
      <c r="M28" s="51"/>
      <c r="N28" s="51"/>
      <c r="O28" s="51"/>
      <c r="P28" s="51"/>
      <c r="Q28" s="51"/>
      <c r="R28" s="51"/>
      <c r="S28" s="51"/>
      <c r="T28" s="51"/>
    </row>
    <row r="30" ht="16.5">
      <c r="A30" s="50"/>
    </row>
    <row r="31" spans="1:11" ht="16.5">
      <c r="A31" s="50"/>
      <c r="K31" s="36"/>
    </row>
    <row r="32" ht="16.5">
      <c r="A32" s="50"/>
    </row>
    <row r="33" ht="16.5">
      <c r="A33" s="50"/>
    </row>
    <row r="34" ht="16.5">
      <c r="A34" s="50"/>
    </row>
    <row r="35" ht="16.5">
      <c r="A35" s="50"/>
    </row>
    <row r="36" ht="16.5">
      <c r="A36" s="50"/>
    </row>
    <row r="37" ht="16.5">
      <c r="A37" s="50"/>
    </row>
    <row r="38" ht="16.5">
      <c r="A38" s="50"/>
    </row>
    <row r="39" ht="16.5">
      <c r="A39" s="50"/>
    </row>
    <row r="40" spans="1:15" ht="24.75" customHeight="1" hidden="1">
      <c r="A40" s="52" t="s">
        <v>36</v>
      </c>
      <c r="G40" s="53" t="s">
        <v>37</v>
      </c>
      <c r="H40" s="53"/>
      <c r="K40" s="54" t="s">
        <v>38</v>
      </c>
      <c r="N40" s="53"/>
      <c r="O40" s="53"/>
    </row>
  </sheetData>
  <sheetProtection/>
  <mergeCells count="8">
    <mergeCell ref="C6:E6"/>
    <mergeCell ref="G6:I6"/>
    <mergeCell ref="M6:O6"/>
    <mergeCell ref="Q6:S6"/>
    <mergeCell ref="A1:S1"/>
    <mergeCell ref="A2:S2"/>
    <mergeCell ref="A3:S3"/>
    <mergeCell ref="A4:S4"/>
  </mergeCells>
  <printOptions/>
  <pageMargins left="0.42" right="0.44" top="0.97" bottom="0.8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5"/>
  <sheetViews>
    <sheetView zoomScalePageLayoutView="0" workbookViewId="0" topLeftCell="A1">
      <selection activeCell="A12" sqref="A12"/>
    </sheetView>
  </sheetViews>
  <sheetFormatPr defaultColWidth="9.00390625" defaultRowHeight="16.5"/>
  <cols>
    <col min="1" max="1" width="32.125" style="55" bestFit="1" customWidth="1"/>
    <col min="2" max="2" width="1.625" style="55" customWidth="1"/>
    <col min="3" max="3" width="16.125" style="55" customWidth="1"/>
    <col min="4" max="4" width="1.875" style="55" customWidth="1"/>
    <col min="5" max="5" width="7.875" style="55" customWidth="1"/>
    <col min="6" max="6" width="3.25390625" style="55" customWidth="1"/>
    <col min="7" max="7" width="16.125" style="55" customWidth="1"/>
    <col min="8" max="8" width="1.875" style="55" customWidth="1"/>
    <col min="9" max="9" width="7.875" style="55" customWidth="1"/>
    <col min="10" max="16384" width="9.00390625" style="55" customWidth="1"/>
  </cols>
  <sheetData>
    <row r="1" spans="1:9" ht="21.75" customHeight="1">
      <c r="A1" s="138" t="str">
        <f>'BS-中'!A1:S1</f>
        <v>新光金保險代理人股份有限公司</v>
      </c>
      <c r="B1" s="139"/>
      <c r="C1" s="139"/>
      <c r="D1" s="139"/>
      <c r="E1" s="139"/>
      <c r="F1" s="139"/>
      <c r="G1" s="139"/>
      <c r="H1" s="139"/>
      <c r="I1" s="139"/>
    </row>
    <row r="2" spans="1:9" ht="21.75" customHeight="1">
      <c r="A2" s="138" t="s">
        <v>39</v>
      </c>
      <c r="B2" s="139"/>
      <c r="C2" s="139"/>
      <c r="D2" s="139"/>
      <c r="E2" s="139"/>
      <c r="F2" s="139"/>
      <c r="G2" s="139"/>
      <c r="H2" s="139"/>
      <c r="I2" s="139"/>
    </row>
    <row r="3" spans="1:9" ht="21.75" customHeight="1">
      <c r="A3" s="138" t="s">
        <v>40</v>
      </c>
      <c r="B3" s="139"/>
      <c r="C3" s="139"/>
      <c r="D3" s="139"/>
      <c r="E3" s="139"/>
      <c r="F3" s="139"/>
      <c r="G3" s="139"/>
      <c r="H3" s="139"/>
      <c r="I3" s="139"/>
    </row>
    <row r="4" spans="1:9" ht="20.25" customHeight="1">
      <c r="A4" s="140" t="s">
        <v>3</v>
      </c>
      <c r="B4" s="140"/>
      <c r="C4" s="140"/>
      <c r="D4" s="140"/>
      <c r="E4" s="140"/>
      <c r="F4" s="140"/>
      <c r="G4" s="140"/>
      <c r="H4" s="140"/>
      <c r="I4" s="140"/>
    </row>
    <row r="6" spans="3:9" ht="16.5" customHeight="1">
      <c r="C6" s="137" t="s">
        <v>41</v>
      </c>
      <c r="D6" s="137"/>
      <c r="E6" s="137"/>
      <c r="F6" s="56"/>
      <c r="G6" s="141" t="s">
        <v>42</v>
      </c>
      <c r="H6" s="141"/>
      <c r="I6" s="141"/>
    </row>
    <row r="7" spans="3:9" ht="16.5">
      <c r="C7" s="7" t="s">
        <v>7</v>
      </c>
      <c r="D7" s="8"/>
      <c r="E7" s="7" t="s">
        <v>8</v>
      </c>
      <c r="F7" s="57"/>
      <c r="G7" s="7" t="s">
        <v>7</v>
      </c>
      <c r="H7" s="8"/>
      <c r="I7" s="7" t="s">
        <v>8</v>
      </c>
    </row>
    <row r="8" spans="1:11" ht="16.5">
      <c r="A8" s="58" t="s">
        <v>43</v>
      </c>
      <c r="C8" s="59">
        <v>9854275</v>
      </c>
      <c r="D8" s="60"/>
      <c r="E8" s="61">
        <v>100</v>
      </c>
      <c r="G8" s="59">
        <v>7745805</v>
      </c>
      <c r="H8" s="60"/>
      <c r="I8" s="61">
        <f>G8/$G$8*100</f>
        <v>100</v>
      </c>
      <c r="J8" s="62"/>
      <c r="K8" s="62"/>
    </row>
    <row r="9" spans="3:11" ht="15.75">
      <c r="C9" s="61"/>
      <c r="D9" s="60"/>
      <c r="E9" s="61"/>
      <c r="G9" s="61"/>
      <c r="H9" s="60"/>
      <c r="I9" s="61"/>
      <c r="J9" s="62"/>
      <c r="K9" s="62"/>
    </row>
    <row r="10" spans="1:11" ht="16.5">
      <c r="A10" s="58" t="s">
        <v>44</v>
      </c>
      <c r="C10" s="63">
        <v>-3552247</v>
      </c>
      <c r="D10" s="60"/>
      <c r="E10" s="64">
        <f>C10/$C$8*100</f>
        <v>-36.04777621895066</v>
      </c>
      <c r="G10" s="63">
        <v>-2511904</v>
      </c>
      <c r="H10" s="60"/>
      <c r="I10" s="63">
        <f>G10/$G$8*100-1</f>
        <v>-33.429218138076024</v>
      </c>
      <c r="J10" s="62"/>
      <c r="K10" s="62"/>
    </row>
    <row r="11" spans="3:11" ht="15.75">
      <c r="C11" s="65"/>
      <c r="D11" s="60"/>
      <c r="E11" s="65"/>
      <c r="G11" s="65"/>
      <c r="H11" s="60"/>
      <c r="I11" s="65"/>
      <c r="J11" s="62"/>
      <c r="K11" s="62"/>
    </row>
    <row r="12" spans="1:11" ht="16.5">
      <c r="A12" s="58" t="s">
        <v>45</v>
      </c>
      <c r="C12" s="66">
        <f>SUM(C8:C11)</f>
        <v>6302028</v>
      </c>
      <c r="D12" s="60"/>
      <c r="E12" s="67">
        <f>SUM(E8:E11)</f>
        <v>63.95222378104934</v>
      </c>
      <c r="G12" s="66">
        <f>SUM(G8:G11)</f>
        <v>5233901</v>
      </c>
      <c r="H12" s="60"/>
      <c r="I12" s="67">
        <f>G12/$G$8*100-1</f>
        <v>66.57078186192396</v>
      </c>
      <c r="J12" s="62"/>
      <c r="K12" s="62"/>
    </row>
    <row r="13" spans="3:11" ht="15.75">
      <c r="C13" s="61"/>
      <c r="D13" s="60"/>
      <c r="E13" s="61"/>
      <c r="G13" s="61"/>
      <c r="H13" s="60"/>
      <c r="I13" s="61"/>
      <c r="J13" s="62"/>
      <c r="K13" s="62"/>
    </row>
    <row r="14" spans="1:11" ht="16.5">
      <c r="A14" s="58" t="s">
        <v>46</v>
      </c>
      <c r="C14" s="68">
        <v>-4009524</v>
      </c>
      <c r="D14" s="69"/>
      <c r="E14" s="68">
        <f>C14/$C$8*100</f>
        <v>-40.688168333033126</v>
      </c>
      <c r="F14" s="70"/>
      <c r="G14" s="71">
        <v>-1572957</v>
      </c>
      <c r="H14" s="69"/>
      <c r="I14" s="71">
        <f>G14/$G$8*100</f>
        <v>-20.30721145187621</v>
      </c>
      <c r="J14" s="62"/>
      <c r="K14" s="62"/>
    </row>
    <row r="15" spans="3:11" ht="15.75">
      <c r="C15" s="69"/>
      <c r="D15" s="69"/>
      <c r="E15" s="69"/>
      <c r="F15" s="70"/>
      <c r="G15" s="69"/>
      <c r="H15" s="69"/>
      <c r="I15" s="69"/>
      <c r="J15" s="62"/>
      <c r="K15" s="62"/>
    </row>
    <row r="16" spans="1:11" ht="16.5">
      <c r="A16" s="58" t="s">
        <v>47</v>
      </c>
      <c r="C16" s="72">
        <f>SUM(C12:C14)</f>
        <v>2292504</v>
      </c>
      <c r="D16" s="69"/>
      <c r="E16" s="73">
        <f>C16/$C$8*100</f>
        <v>23.264055448016215</v>
      </c>
      <c r="F16" s="70"/>
      <c r="G16" s="72">
        <f>SUM(G12:G14)</f>
        <v>3660944</v>
      </c>
      <c r="H16" s="69"/>
      <c r="I16" s="74">
        <f>G16/$G$8*100</f>
        <v>47.26357041004776</v>
      </c>
      <c r="J16" s="62"/>
      <c r="K16" s="62"/>
    </row>
    <row r="17" spans="3:11" ht="15.75">
      <c r="C17" s="69"/>
      <c r="D17" s="69"/>
      <c r="E17" s="69"/>
      <c r="F17" s="70"/>
      <c r="G17" s="69"/>
      <c r="H17" s="69"/>
      <c r="I17" s="69"/>
      <c r="J17" s="62"/>
      <c r="K17" s="62"/>
    </row>
    <row r="18" spans="1:11" ht="16.5">
      <c r="A18" s="58" t="s">
        <v>48</v>
      </c>
      <c r="C18" s="69"/>
      <c r="D18" s="69"/>
      <c r="E18" s="69"/>
      <c r="F18" s="70"/>
      <c r="G18" s="69"/>
      <c r="H18" s="69"/>
      <c r="I18" s="69"/>
      <c r="J18" s="62"/>
      <c r="K18" s="62"/>
    </row>
    <row r="19" spans="1:11" ht="16.5">
      <c r="A19" s="75" t="s">
        <v>49</v>
      </c>
      <c r="C19" s="66">
        <v>80628</v>
      </c>
      <c r="D19" s="69"/>
      <c r="E19" s="76">
        <v>1</v>
      </c>
      <c r="F19" s="70"/>
      <c r="G19" s="66">
        <v>82086</v>
      </c>
      <c r="H19" s="69"/>
      <c r="I19" s="77">
        <f>G19/$G$8*100</f>
        <v>1.059747824790322</v>
      </c>
      <c r="J19" s="62"/>
      <c r="K19" s="62"/>
    </row>
    <row r="20" spans="1:11" ht="16.5" hidden="1">
      <c r="A20" s="75" t="s">
        <v>50</v>
      </c>
      <c r="C20" s="66" t="s">
        <v>51</v>
      </c>
      <c r="D20" s="69"/>
      <c r="E20" s="78" t="e">
        <f>C20/$C$8*100</f>
        <v>#VALUE!</v>
      </c>
      <c r="F20" s="70"/>
      <c r="G20" s="66" t="s">
        <v>52</v>
      </c>
      <c r="H20" s="69"/>
      <c r="I20" s="77" t="e">
        <f>G20/$G$8*100</f>
        <v>#VALUE!</v>
      </c>
      <c r="J20" s="62"/>
      <c r="K20" s="62"/>
    </row>
    <row r="21" spans="1:11" ht="16.5">
      <c r="A21" s="75" t="s">
        <v>53</v>
      </c>
      <c r="C21" s="74">
        <v>0</v>
      </c>
      <c r="D21" s="69"/>
      <c r="E21" s="79" t="s">
        <v>51</v>
      </c>
      <c r="F21" s="70"/>
      <c r="G21" s="74">
        <v>11</v>
      </c>
      <c r="H21" s="69"/>
      <c r="I21" s="74" t="s">
        <v>51</v>
      </c>
      <c r="J21" s="62"/>
      <c r="K21" s="62"/>
    </row>
    <row r="22" spans="1:11" ht="16.5">
      <c r="A22" s="80" t="s">
        <v>54</v>
      </c>
      <c r="C22" s="72">
        <f>SUM(C19:C21)</f>
        <v>80628</v>
      </c>
      <c r="D22" s="69"/>
      <c r="E22" s="73">
        <f>C22/$C$8*100</f>
        <v>0.8182032671099598</v>
      </c>
      <c r="F22" s="70"/>
      <c r="G22" s="72">
        <f>SUM(G19:G21)</f>
        <v>82097</v>
      </c>
      <c r="H22" s="69"/>
      <c r="I22" s="74">
        <f>G22/$G$8*100</f>
        <v>1.0598898371441057</v>
      </c>
      <c r="J22" s="62"/>
      <c r="K22" s="62"/>
    </row>
    <row r="23" spans="3:11" ht="15.75">
      <c r="C23" s="81"/>
      <c r="D23" s="81"/>
      <c r="E23" s="81"/>
      <c r="F23" s="70"/>
      <c r="G23" s="81"/>
      <c r="H23" s="81"/>
      <c r="I23" s="81"/>
      <c r="J23" s="62"/>
      <c r="K23" s="62"/>
    </row>
    <row r="24" spans="1:11" ht="16.5" hidden="1">
      <c r="A24" s="58" t="s">
        <v>55</v>
      </c>
      <c r="C24" s="81"/>
      <c r="D24" s="81"/>
      <c r="E24" s="81"/>
      <c r="F24" s="70"/>
      <c r="G24" s="81"/>
      <c r="H24" s="81"/>
      <c r="I24" s="81"/>
      <c r="J24" s="62"/>
      <c r="K24" s="62"/>
    </row>
    <row r="25" spans="1:11" ht="16.5" hidden="1">
      <c r="A25" s="75" t="s">
        <v>56</v>
      </c>
      <c r="C25" s="82" t="s">
        <v>51</v>
      </c>
      <c r="D25" s="83"/>
      <c r="E25" s="83" t="s">
        <v>51</v>
      </c>
      <c r="F25" s="84"/>
      <c r="G25" s="85">
        <v>0</v>
      </c>
      <c r="H25" s="81"/>
      <c r="I25" s="86" t="s">
        <v>51</v>
      </c>
      <c r="J25" s="62"/>
      <c r="K25" s="62"/>
    </row>
    <row r="26" spans="1:11" ht="16.5" hidden="1">
      <c r="A26" s="75" t="s">
        <v>57</v>
      </c>
      <c r="C26" s="83"/>
      <c r="D26" s="83"/>
      <c r="E26" s="83"/>
      <c r="F26" s="84"/>
      <c r="G26" s="83"/>
      <c r="H26" s="81"/>
      <c r="I26" s="81"/>
      <c r="J26" s="62"/>
      <c r="K26" s="62"/>
    </row>
    <row r="27" spans="1:11" ht="16.5" hidden="1">
      <c r="A27" s="80" t="s">
        <v>58</v>
      </c>
      <c r="C27" s="87" t="s">
        <v>51</v>
      </c>
      <c r="D27" s="86"/>
      <c r="E27" s="88" t="s">
        <v>51</v>
      </c>
      <c r="F27" s="70"/>
      <c r="G27" s="89">
        <v>0</v>
      </c>
      <c r="H27" s="86"/>
      <c r="I27" s="88" t="s">
        <v>51</v>
      </c>
      <c r="J27" s="62"/>
      <c r="K27" s="62"/>
    </row>
    <row r="28" spans="3:11" ht="15.75" hidden="1">
      <c r="C28" s="81"/>
      <c r="D28" s="81"/>
      <c r="E28" s="81"/>
      <c r="F28" s="70"/>
      <c r="G28" s="81"/>
      <c r="H28" s="81"/>
      <c r="I28" s="81"/>
      <c r="J28" s="62"/>
      <c r="K28" s="62"/>
    </row>
    <row r="29" spans="1:11" ht="16.5">
      <c r="A29" s="58" t="s">
        <v>59</v>
      </c>
      <c r="C29" s="66">
        <f>C16+C22</f>
        <v>2373132</v>
      </c>
      <c r="D29" s="69"/>
      <c r="E29" s="90">
        <f>C29/$C$8*100</f>
        <v>24.082258715126176</v>
      </c>
      <c r="F29" s="70"/>
      <c r="G29" s="66">
        <f>G16+G22-G27</f>
        <v>3743041</v>
      </c>
      <c r="H29" s="69"/>
      <c r="I29" s="77">
        <f>G29/$G$8*100</f>
        <v>48.32346024719187</v>
      </c>
      <c r="J29" s="62"/>
      <c r="K29" s="62"/>
    </row>
    <row r="30" spans="3:11" ht="15.75">
      <c r="C30" s="69"/>
      <c r="D30" s="69"/>
      <c r="E30" s="69"/>
      <c r="F30" s="70"/>
      <c r="G30" s="69"/>
      <c r="H30" s="69"/>
      <c r="I30" s="69"/>
      <c r="J30" s="62"/>
      <c r="K30" s="62"/>
    </row>
    <row r="31" spans="1:11" ht="16.5">
      <c r="A31" s="58" t="s">
        <v>60</v>
      </c>
      <c r="C31" s="68">
        <v>-403431</v>
      </c>
      <c r="D31" s="69"/>
      <c r="E31" s="68">
        <f>C31/$C$8*100</f>
        <v>-4.093969368624277</v>
      </c>
      <c r="F31" s="70"/>
      <c r="G31" s="71">
        <v>-636316</v>
      </c>
      <c r="H31" s="69"/>
      <c r="I31" s="71">
        <f>G31/$G$8*100</f>
        <v>-8.214975719115056</v>
      </c>
      <c r="J31" s="62"/>
      <c r="K31" s="62"/>
    </row>
    <row r="32" spans="3:11" ht="15.75">
      <c r="C32" s="69"/>
      <c r="D32" s="69"/>
      <c r="E32" s="69"/>
      <c r="F32" s="91"/>
      <c r="G32" s="69"/>
      <c r="H32" s="69"/>
      <c r="I32" s="69"/>
      <c r="K32" s="92"/>
    </row>
    <row r="33" spans="1:11" ht="17.25" thickBot="1">
      <c r="A33" s="58" t="s">
        <v>61</v>
      </c>
      <c r="C33" s="93">
        <f>SUM(C29:C32)</f>
        <v>1969701</v>
      </c>
      <c r="D33" s="69"/>
      <c r="E33" s="94">
        <f>C33/$C$8*100</f>
        <v>19.9882893465019</v>
      </c>
      <c r="F33" s="70"/>
      <c r="G33" s="45">
        <f>SUM(G29:G32)</f>
        <v>3106725</v>
      </c>
      <c r="H33" s="69"/>
      <c r="I33" s="95">
        <f>G33/$G$8*100</f>
        <v>40.10848452807681</v>
      </c>
      <c r="J33" s="62"/>
      <c r="K33" s="62"/>
    </row>
    <row r="34" ht="16.5" thickTop="1"/>
    <row r="37" spans="3:9" ht="16.5">
      <c r="C37" s="137" t="str">
        <f>C6</f>
        <v>一○二年度</v>
      </c>
      <c r="D37" s="137"/>
      <c r="E37" s="137"/>
      <c r="F37" s="56"/>
      <c r="G37" s="137" t="str">
        <f>G6</f>
        <v>一○一年度</v>
      </c>
      <c r="H37" s="137"/>
      <c r="I37" s="137"/>
    </row>
    <row r="38" spans="3:9" ht="16.5">
      <c r="C38" s="96" t="s">
        <v>62</v>
      </c>
      <c r="D38" s="97"/>
      <c r="E38" s="96" t="s">
        <v>63</v>
      </c>
      <c r="F38"/>
      <c r="G38" s="96" t="s">
        <v>62</v>
      </c>
      <c r="H38" s="97"/>
      <c r="I38" s="96" t="s">
        <v>63</v>
      </c>
    </row>
    <row r="39" ht="16.5">
      <c r="A39" s="58" t="s">
        <v>64</v>
      </c>
    </row>
    <row r="40" spans="1:9" ht="17.25" thickBot="1">
      <c r="A40" s="98" t="s">
        <v>65</v>
      </c>
      <c r="C40" s="99">
        <f>C29/300000</f>
        <v>7.91044</v>
      </c>
      <c r="D40" s="14"/>
      <c r="E40" s="100">
        <f>C33/300000</f>
        <v>6.56567</v>
      </c>
      <c r="F40" s="14"/>
      <c r="G40" s="99">
        <f>G29/300000</f>
        <v>12.476803333333333</v>
      </c>
      <c r="H40" s="14"/>
      <c r="I40" s="100">
        <f>G33/300000</f>
        <v>10.35575</v>
      </c>
    </row>
    <row r="41" spans="1:9" ht="18" thickBot="1" thickTop="1">
      <c r="A41" s="98" t="s">
        <v>66</v>
      </c>
      <c r="C41" s="99">
        <v>7.89</v>
      </c>
      <c r="D41" s="14"/>
      <c r="E41" s="100">
        <v>6.55</v>
      </c>
      <c r="F41" s="14"/>
      <c r="G41" s="99">
        <v>12.44</v>
      </c>
      <c r="H41" s="14"/>
      <c r="I41" s="99">
        <v>10.32</v>
      </c>
    </row>
    <row r="42" spans="3:9" ht="17.25" thickTop="1">
      <c r="C42" s="101"/>
      <c r="D42" s="101"/>
      <c r="E42" s="101"/>
      <c r="F42" s="102"/>
      <c r="G42" s="103"/>
      <c r="H42" s="103"/>
      <c r="I42" s="103"/>
    </row>
    <row r="44" ht="16.5">
      <c r="A44" s="36"/>
    </row>
    <row r="55" spans="1:7" ht="16.5" hidden="1">
      <c r="A55" s="53" t="str">
        <f>'BS-中'!A40</f>
        <v>負責人：陳忠誼</v>
      </c>
      <c r="C55" s="52" t="str">
        <f>'BS-中'!G40</f>
        <v>經理人：簡義仁</v>
      </c>
      <c r="G55" s="52" t="str">
        <f>'BS-中'!K40</f>
        <v>主辦會計：蔡文英</v>
      </c>
    </row>
    <row r="359" ht="15.75">
      <c r="A359" s="104"/>
    </row>
    <row r="360" ht="15.75">
      <c r="A360" s="105"/>
    </row>
    <row r="361" ht="15.75">
      <c r="A361" s="104"/>
    </row>
    <row r="363" ht="15.75">
      <c r="A363" s="104"/>
    </row>
    <row r="364" ht="15.75">
      <c r="A364" s="105"/>
    </row>
    <row r="365" ht="15.75">
      <c r="A365" s="104"/>
    </row>
    <row r="367" ht="15.75">
      <c r="A367" s="104"/>
    </row>
    <row r="368" ht="15.75">
      <c r="A368" s="105"/>
    </row>
    <row r="369" ht="15.75">
      <c r="A369" s="104"/>
    </row>
    <row r="403" ht="15.75">
      <c r="A403" s="104"/>
    </row>
    <row r="404" ht="15.75">
      <c r="A404" s="105"/>
    </row>
    <row r="405" ht="15.75">
      <c r="A405" s="105"/>
    </row>
    <row r="406" ht="15.75">
      <c r="A406" s="105"/>
    </row>
    <row r="407" ht="15.75">
      <c r="A407" s="104"/>
    </row>
    <row r="408" ht="15.75">
      <c r="A408" s="104"/>
    </row>
    <row r="409" ht="15.75">
      <c r="A409" s="104"/>
    </row>
    <row r="410" ht="15.75">
      <c r="A410" s="104"/>
    </row>
    <row r="411" ht="15.75">
      <c r="A411" s="105"/>
    </row>
    <row r="412" ht="15.75">
      <c r="A412" s="105"/>
    </row>
    <row r="413" ht="15.75">
      <c r="A413" s="105"/>
    </row>
    <row r="414" ht="15.75">
      <c r="A414" s="104"/>
    </row>
    <row r="415" ht="15.75">
      <c r="A415" s="104"/>
    </row>
    <row r="605" ht="15.75">
      <c r="A605" s="104"/>
    </row>
  </sheetData>
  <sheetProtection/>
  <mergeCells count="8">
    <mergeCell ref="C37:E37"/>
    <mergeCell ref="G37:I37"/>
    <mergeCell ref="A1:I1"/>
    <mergeCell ref="A2:I2"/>
    <mergeCell ref="A3:I3"/>
    <mergeCell ref="A4:I4"/>
    <mergeCell ref="C6:E6"/>
    <mergeCell ref="G6:I6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12" sqref="A12"/>
    </sheetView>
  </sheetViews>
  <sheetFormatPr defaultColWidth="9.00390625" defaultRowHeight="16.5"/>
  <cols>
    <col min="1" max="1" width="39.50390625" style="0" customWidth="1"/>
    <col min="2" max="2" width="2.50390625" style="0" customWidth="1"/>
    <col min="3" max="3" width="14.25390625" style="0" customWidth="1"/>
    <col min="4" max="4" width="3.75390625" style="0" customWidth="1"/>
    <col min="5" max="5" width="13.625" style="0" customWidth="1"/>
    <col min="6" max="6" width="3.50390625" style="0" customWidth="1"/>
    <col min="7" max="7" width="14.75390625" style="0" bestFit="1" customWidth="1"/>
    <col min="8" max="8" width="3.125" style="0" customWidth="1"/>
    <col min="9" max="9" width="14.75390625" style="0" bestFit="1" customWidth="1"/>
  </cols>
  <sheetData>
    <row r="1" spans="1:9" ht="16.5">
      <c r="A1" s="133" t="str">
        <f>'BS-中'!A1:S1</f>
        <v>新光金保險代理人股份有限公司</v>
      </c>
      <c r="B1" s="133"/>
      <c r="C1" s="133"/>
      <c r="D1" s="133"/>
      <c r="E1" s="133"/>
      <c r="F1" s="133"/>
      <c r="G1" s="133"/>
      <c r="H1" s="133"/>
      <c r="I1" s="133"/>
    </row>
    <row r="2" spans="1:9" ht="16.5">
      <c r="A2" s="133" t="s">
        <v>67</v>
      </c>
      <c r="B2" s="133"/>
      <c r="C2" s="133"/>
      <c r="D2" s="133"/>
      <c r="E2" s="133"/>
      <c r="F2" s="133"/>
      <c r="G2" s="133"/>
      <c r="H2" s="133"/>
      <c r="I2" s="133"/>
    </row>
    <row r="3" spans="1:9" ht="16.5">
      <c r="A3" s="133" t="s">
        <v>68</v>
      </c>
      <c r="B3" s="133"/>
      <c r="C3" s="133"/>
      <c r="D3" s="133"/>
      <c r="E3" s="133"/>
      <c r="F3" s="133"/>
      <c r="G3" s="133"/>
      <c r="H3" s="133"/>
      <c r="I3" s="133"/>
    </row>
    <row r="4" spans="1:9" ht="16.5">
      <c r="A4" s="134" t="s">
        <v>3</v>
      </c>
      <c r="B4" s="134"/>
      <c r="C4" s="134"/>
      <c r="D4" s="134"/>
      <c r="E4" s="134"/>
      <c r="F4" s="134"/>
      <c r="G4" s="134"/>
      <c r="H4" s="134"/>
      <c r="I4" s="134"/>
    </row>
    <row r="5" ht="16.5">
      <c r="A5" s="50"/>
    </row>
    <row r="6" spans="1:9" ht="16.5">
      <c r="A6" s="60"/>
      <c r="B6" s="60"/>
      <c r="C6" s="60"/>
      <c r="D6" s="60"/>
      <c r="E6" s="142" t="s">
        <v>29</v>
      </c>
      <c r="F6" s="142"/>
      <c r="G6" s="142"/>
      <c r="H6" s="14"/>
      <c r="I6" s="60"/>
    </row>
    <row r="7" spans="1:9" ht="16.5">
      <c r="A7" s="60"/>
      <c r="B7" s="60"/>
      <c r="C7" s="106" t="s">
        <v>69</v>
      </c>
      <c r="D7" s="60"/>
      <c r="E7" s="106" t="s">
        <v>30</v>
      </c>
      <c r="F7" s="107"/>
      <c r="G7" s="108" t="s">
        <v>31</v>
      </c>
      <c r="H7" s="60"/>
      <c r="I7" s="106" t="s">
        <v>70</v>
      </c>
    </row>
    <row r="8" spans="1:9" ht="16.5">
      <c r="A8" s="12" t="s">
        <v>71</v>
      </c>
      <c r="B8" s="13"/>
      <c r="C8" s="16">
        <v>3000000</v>
      </c>
      <c r="D8" s="109"/>
      <c r="E8" s="16">
        <v>2613809</v>
      </c>
      <c r="F8" s="109"/>
      <c r="G8" s="16">
        <v>2441658</v>
      </c>
      <c r="H8" s="16"/>
      <c r="I8" s="16">
        <f>SUM(C8:G8)</f>
        <v>8055467</v>
      </c>
    </row>
    <row r="9" spans="1:9" ht="16.5">
      <c r="A9" s="110"/>
      <c r="B9" s="13"/>
      <c r="C9" s="109"/>
      <c r="D9" s="109"/>
      <c r="E9" s="109"/>
      <c r="F9" s="109"/>
      <c r="G9" s="109"/>
      <c r="H9" s="109"/>
      <c r="I9" s="109"/>
    </row>
    <row r="10" spans="1:9" ht="16.5">
      <c r="A10" s="12" t="s">
        <v>72</v>
      </c>
      <c r="B10" s="13"/>
      <c r="C10" s="109"/>
      <c r="D10" s="109"/>
      <c r="E10" s="109"/>
      <c r="F10" s="109"/>
      <c r="G10" s="109"/>
      <c r="H10" s="109"/>
      <c r="I10" s="109"/>
    </row>
    <row r="11" spans="1:9" ht="16.5">
      <c r="A11" s="15" t="s">
        <v>73</v>
      </c>
      <c r="B11" s="13"/>
      <c r="C11" s="111">
        <v>0</v>
      </c>
      <c r="D11" s="109"/>
      <c r="E11" s="112">
        <v>244102</v>
      </c>
      <c r="F11" s="109"/>
      <c r="G11" s="113">
        <v>-244102</v>
      </c>
      <c r="H11" s="112"/>
      <c r="I11" s="114">
        <f>SUM(C11:G11)</f>
        <v>0</v>
      </c>
    </row>
    <row r="12" spans="1:9" ht="16.5">
      <c r="A12" s="15" t="s">
        <v>74</v>
      </c>
      <c r="B12" s="13"/>
      <c r="C12" s="111">
        <v>0</v>
      </c>
      <c r="D12" s="111"/>
      <c r="E12" s="111">
        <v>0</v>
      </c>
      <c r="F12" s="109"/>
      <c r="G12" s="113">
        <v>-2196914</v>
      </c>
      <c r="H12" s="109"/>
      <c r="I12" s="113">
        <f>SUM(C12:G12)</f>
        <v>-2196914</v>
      </c>
    </row>
    <row r="13" spans="1:9" ht="16.5">
      <c r="A13" s="15"/>
      <c r="B13" s="13"/>
      <c r="C13" s="109"/>
      <c r="D13" s="109"/>
      <c r="E13" s="109"/>
      <c r="F13" s="109"/>
      <c r="H13" s="109"/>
      <c r="I13" s="109"/>
    </row>
    <row r="14" spans="1:9" ht="16.5">
      <c r="A14" s="12" t="s">
        <v>75</v>
      </c>
      <c r="B14" s="13"/>
      <c r="C14" s="115">
        <v>0</v>
      </c>
      <c r="D14" s="109"/>
      <c r="E14" s="115">
        <v>0</v>
      </c>
      <c r="F14" s="109"/>
      <c r="G14" s="116">
        <v>3106725</v>
      </c>
      <c r="H14" s="109"/>
      <c r="I14" s="117">
        <f>SUM(C14:G14)</f>
        <v>3106725</v>
      </c>
    </row>
    <row r="15" spans="1:9" ht="16.5">
      <c r="A15" s="12" t="s">
        <v>76</v>
      </c>
      <c r="B15" s="13"/>
      <c r="C15" s="118">
        <f>SUM(C8:C14)</f>
        <v>3000000</v>
      </c>
      <c r="D15" s="109"/>
      <c r="E15" s="112">
        <f>SUM(E8:E14)</f>
        <v>2857911</v>
      </c>
      <c r="F15" s="109"/>
      <c r="G15" s="118">
        <f>SUM(G8:G14)</f>
        <v>3107367</v>
      </c>
      <c r="H15" s="109"/>
      <c r="I15" s="118">
        <f>SUM(I8:I14)</f>
        <v>8965278</v>
      </c>
    </row>
    <row r="16" spans="1:9" ht="16.5">
      <c r="A16" s="110"/>
      <c r="B16" s="13"/>
      <c r="C16" s="109"/>
      <c r="D16" s="109"/>
      <c r="E16" s="109"/>
      <c r="F16" s="109"/>
      <c r="G16" s="109"/>
      <c r="H16" s="109"/>
      <c r="I16" s="109"/>
    </row>
    <row r="17" spans="1:9" ht="16.5">
      <c r="A17" s="12" t="s">
        <v>77</v>
      </c>
      <c r="B17" s="13"/>
      <c r="C17" s="109"/>
      <c r="D17" s="109"/>
      <c r="E17" s="109"/>
      <c r="F17" s="109"/>
      <c r="G17" s="109"/>
      <c r="H17" s="109"/>
      <c r="I17" s="109"/>
    </row>
    <row r="18" spans="1:9" ht="16.5">
      <c r="A18" s="15" t="s">
        <v>73</v>
      </c>
      <c r="B18" s="13"/>
      <c r="C18" s="111">
        <v>0</v>
      </c>
      <c r="D18" s="109"/>
      <c r="E18" s="112">
        <v>142089</v>
      </c>
      <c r="F18" s="109"/>
      <c r="G18" s="113">
        <v>-142089</v>
      </c>
      <c r="H18" s="112"/>
      <c r="I18" s="114">
        <f>SUM(C18:G18)</f>
        <v>0</v>
      </c>
    </row>
    <row r="19" spans="1:9" ht="16.5">
      <c r="A19" s="15" t="s">
        <v>74</v>
      </c>
      <c r="B19" s="13"/>
      <c r="C19" s="111">
        <v>0</v>
      </c>
      <c r="D19" s="109"/>
      <c r="E19" s="111">
        <v>0</v>
      </c>
      <c r="F19" s="109"/>
      <c r="G19" s="113">
        <v>-2964636</v>
      </c>
      <c r="H19" s="109"/>
      <c r="I19" s="113">
        <f>SUM(C19:G19)</f>
        <v>-2964636</v>
      </c>
    </row>
    <row r="20" spans="1:9" ht="16.5">
      <c r="A20" s="15"/>
      <c r="B20" s="13"/>
      <c r="C20" s="109"/>
      <c r="D20" s="109"/>
      <c r="E20" s="109"/>
      <c r="F20" s="109"/>
      <c r="G20" s="118"/>
      <c r="H20" s="109"/>
      <c r="I20" s="118"/>
    </row>
    <row r="21" spans="1:14" ht="16.5">
      <c r="A21" s="12" t="s">
        <v>78</v>
      </c>
      <c r="B21" s="13"/>
      <c r="C21" s="115">
        <v>0</v>
      </c>
      <c r="D21" s="109"/>
      <c r="E21" s="115">
        <v>0</v>
      </c>
      <c r="F21" s="109"/>
      <c r="G21" s="119">
        <v>1969701</v>
      </c>
      <c r="H21" s="109"/>
      <c r="I21" s="119">
        <f>SUM(C21:G21)</f>
        <v>1969701</v>
      </c>
      <c r="J21" s="51"/>
      <c r="K21" s="51"/>
      <c r="L21" s="51"/>
      <c r="M21" s="51"/>
      <c r="N21" s="51"/>
    </row>
    <row r="22" spans="1:9" ht="16.5">
      <c r="A22" s="110"/>
      <c r="B22" s="13"/>
      <c r="C22" s="109"/>
      <c r="D22" s="109"/>
      <c r="E22" s="109"/>
      <c r="F22" s="109"/>
      <c r="G22" s="109"/>
      <c r="H22" s="109"/>
      <c r="I22" s="109"/>
    </row>
    <row r="23" spans="1:9" ht="17.25" thickBot="1">
      <c r="A23" s="12" t="s">
        <v>79</v>
      </c>
      <c r="B23" s="13"/>
      <c r="C23" s="120">
        <f>SUM(C15:C21)</f>
        <v>3000000</v>
      </c>
      <c r="D23" s="109"/>
      <c r="E23" s="120">
        <f>SUM(E15:E21)</f>
        <v>3000000</v>
      </c>
      <c r="F23" s="109"/>
      <c r="G23" s="120">
        <f>SUM(G15:G21)</f>
        <v>1970343</v>
      </c>
      <c r="H23" s="109"/>
      <c r="I23" s="120">
        <f>SUM(C23:G23)</f>
        <v>7970343</v>
      </c>
    </row>
    <row r="24" ht="17.25" thickTop="1"/>
    <row r="27" ht="16.5">
      <c r="A27" s="36"/>
    </row>
    <row r="32" spans="1:7" ht="16.5" hidden="1">
      <c r="A32" s="53" t="str">
        <f>'IS-中'!A55</f>
        <v>負責人：陳忠誼</v>
      </c>
      <c r="B32" s="55"/>
      <c r="C32" s="52" t="str">
        <f>'IS-中'!C55</f>
        <v>經理人：簡義仁</v>
      </c>
      <c r="D32" s="55"/>
      <c r="E32" s="55"/>
      <c r="F32" s="55"/>
      <c r="G32" s="52" t="str">
        <f>'IS-中'!G55</f>
        <v>主辦會計：蔡文英</v>
      </c>
    </row>
  </sheetData>
  <sheetProtection/>
  <mergeCells count="5">
    <mergeCell ref="E6:G6"/>
    <mergeCell ref="A1:I1"/>
    <mergeCell ref="A2:I2"/>
    <mergeCell ref="A3:I3"/>
    <mergeCell ref="A4:I4"/>
  </mergeCells>
  <printOptions/>
  <pageMargins left="0.5905511811023623" right="0.5905511811023623" top="0.6299212598425197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2" sqref="A12"/>
    </sheetView>
  </sheetViews>
  <sheetFormatPr defaultColWidth="9.00390625" defaultRowHeight="16.5"/>
  <cols>
    <col min="1" max="1" width="42.00390625" style="0" customWidth="1"/>
    <col min="2" max="2" width="2.875" style="0" customWidth="1"/>
    <col min="3" max="3" width="14.125" style="0" bestFit="1" customWidth="1"/>
    <col min="5" max="5" width="14.125" style="0" bestFit="1" customWidth="1"/>
  </cols>
  <sheetData>
    <row r="1" spans="1:5" ht="16.5">
      <c r="A1" s="133" t="str">
        <f>'BS-中'!A1:S1</f>
        <v>新光金保險代理人股份有限公司</v>
      </c>
      <c r="B1" s="133"/>
      <c r="C1" s="133"/>
      <c r="D1" s="133"/>
      <c r="E1" s="133"/>
    </row>
    <row r="2" spans="1:5" ht="16.5">
      <c r="A2" s="133" t="s">
        <v>80</v>
      </c>
      <c r="B2" s="133"/>
      <c r="C2" s="133"/>
      <c r="D2" s="133"/>
      <c r="E2" s="133"/>
    </row>
    <row r="3" spans="1:5" ht="16.5">
      <c r="A3" s="133" t="s">
        <v>68</v>
      </c>
      <c r="B3" s="133"/>
      <c r="C3" s="133"/>
      <c r="D3" s="133"/>
      <c r="E3" s="133"/>
    </row>
    <row r="4" spans="1:5" ht="16.5">
      <c r="A4" s="134" t="s">
        <v>3</v>
      </c>
      <c r="B4" s="134"/>
      <c r="C4" s="134"/>
      <c r="D4" s="134"/>
      <c r="E4" s="134"/>
    </row>
    <row r="5" ht="16.5">
      <c r="A5" s="1"/>
    </row>
    <row r="6" spans="1:5" ht="16.5">
      <c r="A6" s="2"/>
      <c r="B6" s="2"/>
      <c r="C6" s="7" t="s">
        <v>81</v>
      </c>
      <c r="D6" s="8"/>
      <c r="E6" s="7" t="s">
        <v>82</v>
      </c>
    </row>
    <row r="7" spans="1:5" ht="16.5">
      <c r="A7" s="121" t="s">
        <v>83</v>
      </c>
      <c r="B7" s="2"/>
      <c r="C7" s="60"/>
      <c r="D7" s="60"/>
      <c r="E7" s="60"/>
    </row>
    <row r="8" spans="1:5" ht="16.5">
      <c r="A8" s="122" t="s">
        <v>84</v>
      </c>
      <c r="B8" s="2"/>
      <c r="C8" s="123">
        <v>1969701</v>
      </c>
      <c r="D8" s="17"/>
      <c r="E8" s="124">
        <v>3106725</v>
      </c>
    </row>
    <row r="9" spans="1:5" ht="16.5" hidden="1">
      <c r="A9" s="122" t="s">
        <v>85</v>
      </c>
      <c r="B9" s="2"/>
      <c r="C9" s="39">
        <v>0</v>
      </c>
      <c r="D9" s="125"/>
      <c r="E9" s="39">
        <v>0</v>
      </c>
    </row>
    <row r="10" spans="1:5" ht="16.5" hidden="1">
      <c r="A10" s="122" t="s">
        <v>86</v>
      </c>
      <c r="B10" s="2"/>
      <c r="C10" s="39">
        <v>0</v>
      </c>
      <c r="D10" s="125"/>
      <c r="E10" s="27">
        <v>0</v>
      </c>
    </row>
    <row r="11" spans="1:5" ht="16.5" hidden="1">
      <c r="A11" s="122" t="s">
        <v>87</v>
      </c>
      <c r="B11" s="2"/>
      <c r="C11" s="39">
        <v>0</v>
      </c>
      <c r="D11" s="126"/>
      <c r="E11" s="39">
        <v>0</v>
      </c>
    </row>
    <row r="12" spans="1:5" ht="16.5">
      <c r="A12" s="122" t="s">
        <v>88</v>
      </c>
      <c r="B12" s="2"/>
      <c r="C12" s="126"/>
      <c r="D12" s="126"/>
      <c r="E12" s="126"/>
    </row>
    <row r="13" spans="1:5" ht="16.5">
      <c r="A13" s="122" t="s">
        <v>89</v>
      </c>
      <c r="B13" s="2"/>
      <c r="C13" s="126">
        <v>-2054817</v>
      </c>
      <c r="D13" s="126"/>
      <c r="E13" s="126">
        <v>-50000</v>
      </c>
    </row>
    <row r="14" spans="1:5" ht="16.5">
      <c r="A14" s="122" t="s">
        <v>90</v>
      </c>
      <c r="B14" s="2"/>
      <c r="C14" s="126">
        <v>-2000</v>
      </c>
      <c r="D14" s="126"/>
      <c r="E14" s="126">
        <v>-1130</v>
      </c>
    </row>
    <row r="15" spans="1:5" ht="16.5">
      <c r="A15" s="122" t="s">
        <v>91</v>
      </c>
      <c r="B15" s="2"/>
      <c r="C15" s="126">
        <v>-3954</v>
      </c>
      <c r="D15" s="126"/>
      <c r="E15" s="126">
        <v>5000</v>
      </c>
    </row>
    <row r="16" spans="1:5" ht="16.5">
      <c r="A16" s="122" t="s">
        <v>92</v>
      </c>
      <c r="B16" s="2"/>
      <c r="C16" s="39">
        <v>0</v>
      </c>
      <c r="D16" s="126"/>
      <c r="E16" s="126">
        <v>20000</v>
      </c>
    </row>
    <row r="17" spans="1:5" ht="16.5">
      <c r="A17" s="122" t="s">
        <v>93</v>
      </c>
      <c r="B17" s="2"/>
      <c r="C17" s="126">
        <v>-296492</v>
      </c>
      <c r="D17" s="126"/>
      <c r="E17" s="126">
        <v>98565</v>
      </c>
    </row>
    <row r="18" spans="1:5" ht="16.5">
      <c r="A18" s="122" t="s">
        <v>94</v>
      </c>
      <c r="B18" s="2"/>
      <c r="C18" s="126">
        <v>1691651</v>
      </c>
      <c r="D18" s="126"/>
      <c r="E18" s="126">
        <v>-28429</v>
      </c>
    </row>
    <row r="19" spans="1:5" ht="16.5">
      <c r="A19" s="122" t="s">
        <v>95</v>
      </c>
      <c r="B19" s="2"/>
      <c r="C19" s="126">
        <v>10313</v>
      </c>
      <c r="D19" s="126"/>
      <c r="E19" s="126">
        <v>-31424</v>
      </c>
    </row>
    <row r="20" spans="1:5" ht="16.5">
      <c r="A20" s="122" t="s">
        <v>96</v>
      </c>
      <c r="B20" s="2"/>
      <c r="C20" s="126">
        <v>13497</v>
      </c>
      <c r="D20" s="126"/>
      <c r="E20" s="126">
        <v>974</v>
      </c>
    </row>
    <row r="21" spans="1:5" ht="16.5">
      <c r="A21" s="122" t="s">
        <v>97</v>
      </c>
      <c r="B21" s="2"/>
      <c r="C21" s="127">
        <f>SUM(C8:C20)</f>
        <v>1327899</v>
      </c>
      <c r="D21" s="126"/>
      <c r="E21" s="127">
        <f>SUM(E8:E20)</f>
        <v>3120281</v>
      </c>
    </row>
    <row r="22" spans="1:5" ht="16.5">
      <c r="A22" s="2"/>
      <c r="B22" s="2"/>
      <c r="C22" s="126"/>
      <c r="D22" s="126"/>
      <c r="E22" s="126"/>
    </row>
    <row r="23" spans="1:5" ht="16.5">
      <c r="A23" s="121" t="s">
        <v>98</v>
      </c>
      <c r="B23" s="2"/>
      <c r="C23" s="126"/>
      <c r="D23" s="126"/>
      <c r="E23" s="126"/>
    </row>
    <row r="24" spans="1:5" ht="16.5" hidden="1">
      <c r="A24" s="122" t="s">
        <v>99</v>
      </c>
      <c r="B24" s="2"/>
      <c r="C24" s="39">
        <v>0</v>
      </c>
      <c r="D24" s="126"/>
      <c r="E24" s="39">
        <v>0</v>
      </c>
    </row>
    <row r="25" spans="1:5" ht="16.5">
      <c r="A25" s="122" t="s">
        <v>100</v>
      </c>
      <c r="B25" s="2"/>
      <c r="C25" s="126">
        <v>-89980</v>
      </c>
      <c r="D25" s="126"/>
      <c r="E25" s="39">
        <v>0</v>
      </c>
    </row>
    <row r="26" spans="1:5" ht="16.5" hidden="1">
      <c r="A26" s="122" t="s">
        <v>101</v>
      </c>
      <c r="B26" s="2"/>
      <c r="C26" s="39">
        <v>0</v>
      </c>
      <c r="D26" s="126"/>
      <c r="E26" s="39">
        <v>0</v>
      </c>
    </row>
    <row r="27" spans="1:5" ht="16.5">
      <c r="A27" s="122" t="s">
        <v>102</v>
      </c>
      <c r="B27" s="2"/>
      <c r="C27" s="126">
        <v>-7600</v>
      </c>
      <c r="D27" s="126"/>
      <c r="E27" s="39">
        <v>0</v>
      </c>
    </row>
    <row r="28" spans="1:5" ht="16.5">
      <c r="A28" s="122" t="s">
        <v>103</v>
      </c>
      <c r="B28" s="2"/>
      <c r="C28" s="127">
        <f>SUM(C24:C27)</f>
        <v>-97580</v>
      </c>
      <c r="D28" s="126"/>
      <c r="E28" s="128">
        <f>SUM(E24:E27)</f>
        <v>0</v>
      </c>
    </row>
    <row r="29" spans="1:5" ht="16.5">
      <c r="A29" s="122"/>
      <c r="B29" s="2"/>
      <c r="C29" s="129"/>
      <c r="D29" s="126"/>
      <c r="E29" s="129"/>
    </row>
    <row r="30" spans="1:5" ht="16.5">
      <c r="A30" s="121" t="s">
        <v>104</v>
      </c>
      <c r="B30" s="2"/>
      <c r="C30" s="129"/>
      <c r="D30" s="126"/>
      <c r="E30" s="129"/>
    </row>
    <row r="31" spans="1:5" ht="16.5">
      <c r="A31" s="122" t="s">
        <v>105</v>
      </c>
      <c r="B31" s="2"/>
      <c r="C31" s="129">
        <v>-2964636</v>
      </c>
      <c r="D31" s="126"/>
      <c r="E31" s="129">
        <v>-2196914</v>
      </c>
    </row>
    <row r="32" spans="1:5" ht="16.5">
      <c r="A32" s="122" t="s">
        <v>106</v>
      </c>
      <c r="B32" s="2"/>
      <c r="C32" s="127">
        <f>SUM(C31)</f>
        <v>-2964636</v>
      </c>
      <c r="D32" s="126"/>
      <c r="E32" s="127">
        <f>SUM(E31)</f>
        <v>-2196914</v>
      </c>
    </row>
    <row r="33" spans="1:5" ht="16.5">
      <c r="A33" s="2"/>
      <c r="B33" s="2"/>
      <c r="C33" s="126"/>
      <c r="D33" s="126"/>
      <c r="E33" s="126"/>
    </row>
    <row r="34" spans="1:5" ht="16.5">
      <c r="A34" s="121" t="s">
        <v>107</v>
      </c>
      <c r="B34" s="2"/>
      <c r="C34" s="126">
        <f>C32+C28+C21</f>
        <v>-1734317</v>
      </c>
      <c r="D34" s="126"/>
      <c r="E34" s="126">
        <f>E32+E28+E21</f>
        <v>923367</v>
      </c>
    </row>
    <row r="35" spans="1:6" ht="16.5">
      <c r="A35" s="2"/>
      <c r="B35" s="2"/>
      <c r="C35" s="17"/>
      <c r="D35" s="17"/>
      <c r="E35" s="17"/>
      <c r="F35" s="130"/>
    </row>
    <row r="36" spans="1:6" ht="16.5">
      <c r="A36" s="121" t="s">
        <v>108</v>
      </c>
      <c r="B36" s="2"/>
      <c r="C36" s="35">
        <v>9055878</v>
      </c>
      <c r="D36" s="17"/>
      <c r="E36" s="35">
        <v>8132511</v>
      </c>
      <c r="F36" s="130"/>
    </row>
    <row r="37" spans="1:6" ht="16.5">
      <c r="A37" s="2"/>
      <c r="B37" s="2"/>
      <c r="C37" s="17"/>
      <c r="D37" s="17"/>
      <c r="E37" s="17"/>
      <c r="F37" s="130"/>
    </row>
    <row r="38" spans="1:6" ht="17.25" thickBot="1">
      <c r="A38" s="121" t="s">
        <v>109</v>
      </c>
      <c r="B38" s="2"/>
      <c r="C38" s="131">
        <f>SUM(C34:C36)</f>
        <v>7321561</v>
      </c>
      <c r="D38" s="17"/>
      <c r="E38" s="131">
        <f>SUM(E34:E36)</f>
        <v>9055878</v>
      </c>
      <c r="F38" s="130"/>
    </row>
    <row r="39" spans="1:6" ht="17.25" thickTop="1">
      <c r="A39" s="2"/>
      <c r="B39" s="2"/>
      <c r="C39" s="17"/>
      <c r="D39" s="17"/>
      <c r="E39" s="17"/>
      <c r="F39" s="130"/>
    </row>
    <row r="40" spans="1:5" ht="16.5">
      <c r="A40" s="121" t="s">
        <v>110</v>
      </c>
      <c r="B40" s="2"/>
      <c r="C40" s="132"/>
      <c r="D40" s="132"/>
      <c r="E40" s="132"/>
    </row>
    <row r="41" spans="1:5" ht="17.25" hidden="1" thickBot="1">
      <c r="A41" s="122" t="s">
        <v>111</v>
      </c>
      <c r="B41" s="2"/>
      <c r="C41" s="131">
        <v>0</v>
      </c>
      <c r="D41" s="17"/>
      <c r="E41" s="131">
        <v>0</v>
      </c>
    </row>
    <row r="42" spans="1:5" ht="17.25" thickBot="1">
      <c r="A42" s="122" t="s">
        <v>112</v>
      </c>
      <c r="B42" s="2"/>
      <c r="C42" s="131">
        <v>699923</v>
      </c>
      <c r="D42" s="17"/>
      <c r="E42" s="131">
        <v>537751</v>
      </c>
    </row>
    <row r="43" ht="17.25" thickTop="1"/>
    <row r="46" ht="16.5">
      <c r="A46" s="36"/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wanhui.lin</cp:lastModifiedBy>
  <dcterms:created xsi:type="dcterms:W3CDTF">2014-03-31T07:08:57Z</dcterms:created>
  <dcterms:modified xsi:type="dcterms:W3CDTF">2014-04-09T06:53:40Z</dcterms:modified>
  <cp:category/>
  <cp:version/>
  <cp:contentType/>
  <cp:contentStatus/>
</cp:coreProperties>
</file>